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1480B095-4709-4DF4-9E66-CAC3C2662BA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S and PL" sheetId="1" r:id="rId1"/>
    <sheet name="money multiplier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24" i="1"/>
  <c r="H23" i="1"/>
  <c r="G24" i="1"/>
  <c r="D7" i="2" l="1"/>
  <c r="C11" i="2"/>
  <c r="C12" i="2" s="1"/>
  <c r="C14" i="2" s="1"/>
  <c r="D6" i="2" l="1"/>
  <c r="D8" i="2" s="1"/>
  <c r="C15" i="2"/>
  <c r="C16" i="2" s="1"/>
  <c r="C18" i="2" s="1"/>
  <c r="G12" i="1"/>
  <c r="C19" i="2" l="1"/>
  <c r="C20" i="2" s="1"/>
  <c r="C22" i="2" s="1"/>
  <c r="G13" i="1"/>
  <c r="O6" i="1" s="1"/>
  <c r="G16" i="1"/>
  <c r="G18" i="1"/>
  <c r="G19" i="1" s="1"/>
  <c r="L6" i="1" s="1"/>
  <c r="O8" i="1"/>
  <c r="O7" i="1"/>
  <c r="G10" i="1"/>
  <c r="J7" i="1" s="1"/>
  <c r="G7" i="1"/>
  <c r="G4" i="1"/>
  <c r="L7" i="1"/>
  <c r="C23" i="2" l="1"/>
  <c r="C24" i="2" s="1"/>
  <c r="C26" i="2" s="1"/>
  <c r="C6" i="2" s="1"/>
  <c r="J6" i="1"/>
  <c r="J10" i="1" s="1"/>
  <c r="O9" i="1"/>
  <c r="J14" i="1" s="1"/>
  <c r="C27" i="2" l="1"/>
  <c r="C28" i="2" s="1"/>
  <c r="C8" i="2" s="1"/>
  <c r="O11" i="1"/>
  <c r="L8" i="1" s="1"/>
  <c r="J15" i="1" s="1"/>
  <c r="L10" i="1" l="1"/>
  <c r="C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N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assume no taxes</t>
        </r>
      </text>
    </comment>
  </commentList>
</comments>
</file>

<file path=xl/sharedStrings.xml><?xml version="1.0" encoding="utf-8"?>
<sst xmlns="http://schemas.openxmlformats.org/spreadsheetml/2006/main" count="100" uniqueCount="59">
  <si>
    <t>Dr</t>
  </si>
  <si>
    <t>Cr</t>
  </si>
  <si>
    <t xml:space="preserve">Name of transaction </t>
  </si>
  <si>
    <t>Sum</t>
  </si>
  <si>
    <t>affects PL?</t>
  </si>
  <si>
    <t>Balance sheet</t>
  </si>
  <si>
    <t>PL</t>
  </si>
  <si>
    <t>Assets</t>
  </si>
  <si>
    <t>31.12.2022</t>
  </si>
  <si>
    <t>Loans</t>
  </si>
  <si>
    <t>Name</t>
  </si>
  <si>
    <t>Cash</t>
  </si>
  <si>
    <t>Liabilities and Equity</t>
  </si>
  <si>
    <t>Deposits</t>
  </si>
  <si>
    <t>Share capital</t>
  </si>
  <si>
    <t>Description of operation</t>
  </si>
  <si>
    <t>Interest income</t>
  </si>
  <si>
    <t>Interest expense</t>
  </si>
  <si>
    <t>Profit &amp; Loss</t>
  </si>
  <si>
    <t>Provision charge</t>
  </si>
  <si>
    <t>Retained earnings</t>
  </si>
  <si>
    <t>Net income</t>
  </si>
  <si>
    <t>Yes</t>
  </si>
  <si>
    <t>Retained earnings of previous years</t>
  </si>
  <si>
    <t>Assets or Passive account?</t>
  </si>
  <si>
    <t>A</t>
  </si>
  <si>
    <t>P</t>
  </si>
  <si>
    <t>2022 FY</t>
  </si>
  <si>
    <t>Bank charges provision for loan impairment during 2022 (10% provision rate)</t>
  </si>
  <si>
    <t>Bank charges interest income on loans during 2022 (12% annual int rate)</t>
  </si>
  <si>
    <t>Bank charges interest expense on deposits during 2022 (8% annual int rate)</t>
  </si>
  <si>
    <t>Total passives</t>
  </si>
  <si>
    <t>Total assets</t>
  </si>
  <si>
    <t>Bank is registered at 31.12.2021</t>
  </si>
  <si>
    <t>!!! No repayments of loans or deposits during 2022</t>
  </si>
  <si>
    <t>ROE</t>
  </si>
  <si>
    <t>CAR</t>
  </si>
  <si>
    <t>Bank attracts deposits at 31.12.2021 on n year</t>
  </si>
  <si>
    <t>Bank originate loans at 31.12.2021 on n years</t>
  </si>
  <si>
    <t>Reserve requirments</t>
  </si>
  <si>
    <t>Reserve in CB</t>
  </si>
  <si>
    <t>Loans on 9m</t>
  </si>
  <si>
    <t>Deposit on 12m</t>
  </si>
  <si>
    <t>Loans on 11m</t>
  </si>
  <si>
    <t>Deposit on 10m</t>
  </si>
  <si>
    <t>Total amount of loans</t>
  </si>
  <si>
    <t>Total amount of deposits</t>
  </si>
  <si>
    <t>Deposit on 8m</t>
  </si>
  <si>
    <t>Loans on 7m</t>
  </si>
  <si>
    <t>Deposit on 6m</t>
  </si>
  <si>
    <t>Loans on 5m</t>
  </si>
  <si>
    <t>Deposit on 4m</t>
  </si>
  <si>
    <t>Loans on 3m</t>
  </si>
  <si>
    <t>Total reserves in CB</t>
  </si>
  <si>
    <t>Example</t>
  </si>
  <si>
    <t>In limit</t>
  </si>
  <si>
    <t>balance</t>
  </si>
  <si>
    <t>offbalance</t>
  </si>
  <si>
    <t>credit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</si>
</sst>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65" fontId="3" fillId="0" borderId="0" xfId="1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/>
    <xf numFmtId="166" fontId="2" fillId="0" borderId="0" xfId="1" applyNumberFormat="1" applyFont="1"/>
    <xf numFmtId="9" fontId="2" fillId="0" borderId="0" xfId="2" applyFont="1"/>
    <xf numFmtId="167" fontId="2" fillId="0" borderId="0" xfId="2" applyNumberFormat="1" applyFont="1"/>
    <xf numFmtId="9" fontId="2" fillId="0" borderId="0" xfId="0" applyNumberFormat="1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/>
    <xf numFmtId="165" fontId="3" fillId="0" borderId="0" xfId="0" applyNumberFormat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8F0C4EC3597D07CE9D1B647EC55B118A.dms.sberbank.ru/8F0C4EC3597D07CE9D1B647EC55B118A-A3706015402A346BAE2C7E4161CEDD42-98055A50DA0D75E7DD58CD78076C560C/1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8F0C4EC3597D07CE9D1B647EC55B118A.dms.sberbank.ru/8F0C4EC3597D07CE9D1B647EC55B118A-A3706015402A346BAE2C7E4161CEDD42-98055A50DA0D75E7DD58CD78076C560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8F0C4EC3597D07CE9D1B647EC55B118A.dms.sberbank.ru/8F0C4EC3597D07CE9D1B647EC55B118A-A3706015402A346BAE2C7E4161CEDD42-98055A50DA0D75E7DD58CD78076C560C/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8F0C4EC3597D07CE9D1B647EC55B118A.dms.sberbank.ru/8F0C4EC3597D07CE9D1B647EC55B118A-A3706015402A346BAE2C7E4161CEDD42-98055A50DA0D75E7DD58CD78076C560C/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tabSelected="1" zoomScale="80" zoomScaleNormal="80" workbookViewId="0">
      <selection activeCell="J13" sqref="J13"/>
    </sheetView>
  </sheetViews>
  <sheetFormatPr defaultColWidth="8.77734375" defaultRowHeight="10.199999999999999" x14ac:dyDescent="0.2"/>
  <cols>
    <col min="1" max="1" width="4.109375" style="1" customWidth="1"/>
    <col min="2" max="2" width="8.77734375" style="1"/>
    <col min="3" max="3" width="26.21875" style="1" customWidth="1"/>
    <col min="4" max="4" width="15.77734375" style="1" bestFit="1" customWidth="1"/>
    <col min="5" max="5" width="13.21875" style="1" bestFit="1" customWidth="1"/>
    <col min="6" max="6" width="10.109375" style="1" bestFit="1" customWidth="1"/>
    <col min="7" max="7" width="6" style="2" customWidth="1"/>
    <col min="8" max="8" width="8.77734375" style="1"/>
    <col min="9" max="9" width="13.109375" style="1" customWidth="1"/>
    <col min="10" max="10" width="10.33203125" style="1" bestFit="1" customWidth="1"/>
    <col min="11" max="11" width="13.109375" style="1" customWidth="1"/>
    <col min="12" max="12" width="10.33203125" style="1" bestFit="1" customWidth="1"/>
    <col min="13" max="13" width="8.77734375" style="1"/>
    <col min="14" max="14" width="14.6640625" style="1" customWidth="1"/>
    <col min="15" max="15" width="8.77734375" style="13"/>
    <col min="16" max="16384" width="8.77734375" style="1"/>
  </cols>
  <sheetData>
    <row r="2" spans="2:15" s="5" customFormat="1" ht="20.399999999999999" x14ac:dyDescent="0.3">
      <c r="C2" s="5" t="s">
        <v>15</v>
      </c>
      <c r="D2" s="5" t="s">
        <v>2</v>
      </c>
      <c r="E2" s="6" t="s">
        <v>24</v>
      </c>
      <c r="F2" s="5" t="s">
        <v>4</v>
      </c>
      <c r="G2" s="7" t="s">
        <v>3</v>
      </c>
      <c r="I2" s="8" t="s">
        <v>5</v>
      </c>
      <c r="J2" s="8"/>
      <c r="K2" s="8"/>
      <c r="L2" s="8"/>
      <c r="M2" s="8"/>
      <c r="N2" s="8" t="s">
        <v>6</v>
      </c>
      <c r="O2" s="12"/>
    </row>
    <row r="3" spans="2:15" x14ac:dyDescent="0.2">
      <c r="B3" s="1" t="s">
        <v>0</v>
      </c>
      <c r="C3" s="20" t="s">
        <v>33</v>
      </c>
      <c r="D3" s="1" t="s">
        <v>11</v>
      </c>
      <c r="E3" s="1" t="s">
        <v>25</v>
      </c>
      <c r="G3" s="2">
        <v>100</v>
      </c>
    </row>
    <row r="4" spans="2:15" x14ac:dyDescent="0.2">
      <c r="B4" s="1" t="s">
        <v>1</v>
      </c>
      <c r="C4" s="20"/>
      <c r="D4" s="1" t="s">
        <v>14</v>
      </c>
      <c r="E4" s="1" t="s">
        <v>26</v>
      </c>
      <c r="G4" s="2">
        <f>G3</f>
        <v>100</v>
      </c>
      <c r="I4" s="19" t="s">
        <v>7</v>
      </c>
      <c r="J4" s="19"/>
      <c r="K4" s="19" t="s">
        <v>12</v>
      </c>
      <c r="L4" s="19"/>
      <c r="M4" s="3"/>
    </row>
    <row r="5" spans="2:15" x14ac:dyDescent="0.2">
      <c r="I5" s="3" t="s">
        <v>10</v>
      </c>
      <c r="J5" s="3" t="s">
        <v>8</v>
      </c>
      <c r="K5" s="3" t="s">
        <v>10</v>
      </c>
      <c r="L5" s="3" t="s">
        <v>8</v>
      </c>
      <c r="M5" s="3"/>
      <c r="N5" s="3" t="s">
        <v>18</v>
      </c>
      <c r="O5" s="14" t="s">
        <v>27</v>
      </c>
    </row>
    <row r="6" spans="2:15" x14ac:dyDescent="0.2">
      <c r="B6" s="1" t="s">
        <v>0</v>
      </c>
      <c r="C6" s="21" t="s">
        <v>37</v>
      </c>
      <c r="D6" s="1" t="s">
        <v>11</v>
      </c>
      <c r="E6" s="1" t="s">
        <v>25</v>
      </c>
      <c r="G6" s="2">
        <v>900</v>
      </c>
      <c r="I6" s="1" t="s">
        <v>9</v>
      </c>
      <c r="J6" s="2">
        <f>SUMIFS(G:G,D:D,I6,B:B,"Dr",E:E,"A")-SUMIFS(G:G,D:D,I6,B:B,"Cr",E:E,"A")-SUMIFS(G:G,D:D,I6,B:B,"Dr",E:E,"P")+SUMIFS(G:G,D:D,I6,B:B,"Cr",E:E,"P")</f>
        <v>1100</v>
      </c>
      <c r="K6" s="2" t="s">
        <v>13</v>
      </c>
      <c r="L6" s="2">
        <f>SUMIFS(G:G,D:D,K6,B:B,"Dr",E:E,"A")-SUMIFS(G:G,D:D,K6,B:B,"Cr",E:E,"A")-SUMIFS(G:G,D:D,K6,B:B,"Dr",E:E,"P")+SUMIFS(G:G,D:D,K6,B:B,"Cr",E:E,"P")</f>
        <v>972</v>
      </c>
      <c r="N6" s="4" t="s">
        <v>16</v>
      </c>
      <c r="O6" s="13">
        <f>SUMIFS(G:G,D:D,N6,B:B,"Cr",F:F,"Yes")-SUMIFS(G:G,D:D,N6,B:B,"Dr",F:F,"Yes")</f>
        <v>120</v>
      </c>
    </row>
    <row r="7" spans="2:15" x14ac:dyDescent="0.2">
      <c r="B7" s="1" t="s">
        <v>1</v>
      </c>
      <c r="C7" s="21"/>
      <c r="D7" s="1" t="s">
        <v>13</v>
      </c>
      <c r="E7" s="1" t="s">
        <v>26</v>
      </c>
      <c r="G7" s="2">
        <f>G6</f>
        <v>900</v>
      </c>
      <c r="I7" s="1" t="s">
        <v>11</v>
      </c>
      <c r="J7" s="2">
        <f>SUMIFS(G:G,D:D,I7,B:B,"Dr",E:E,"A")-SUMIFS(G:G,D:D,I7,B:B,"Cr",E:E,"A")-SUMIFS(G:G,D:D,I7,B:B,"Dr",E:E,"P")+SUMIFS(G:G,D:D,I7,B:B,"Cr",E:E,"P")</f>
        <v>0</v>
      </c>
      <c r="K7" s="2" t="s">
        <v>14</v>
      </c>
      <c r="L7" s="2">
        <f>SUMIFS(G:G,D:D,K7,B:B,"Dr",E:E,"A")-SUMIFS(G:G,D:D,K7,B:B,"Cr",E:E,"A")-SUMIFS(G:G,D:D,K7,B:B,"Dr",E:E,"P")+SUMIFS(G:G,D:D,K7,B:B,"Cr",E:E,"P")</f>
        <v>100</v>
      </c>
      <c r="N7" s="1" t="s">
        <v>17</v>
      </c>
      <c r="O7" s="13">
        <f>SUMIFS(G:G,D:D,N7,B:B,"Cr",F:F,"Yes")-SUMIFS(G:G,D:D,N7,B:B,"Dr",F:F,"Yes")</f>
        <v>-72</v>
      </c>
    </row>
    <row r="8" spans="2:15" x14ac:dyDescent="0.2">
      <c r="J8" s="2"/>
      <c r="K8" s="2" t="s">
        <v>20</v>
      </c>
      <c r="L8" s="2">
        <f>O11</f>
        <v>28</v>
      </c>
      <c r="N8" s="1" t="s">
        <v>19</v>
      </c>
      <c r="O8" s="13">
        <f>SUMIFS(G:G,D:D,N8,B:B,"Cr",F:F,"Yes")-SUMIFS(G:G,D:D,N8,B:B,"Dr",F:F,"Yes")</f>
        <v>-20</v>
      </c>
    </row>
    <row r="9" spans="2:15" x14ac:dyDescent="0.2">
      <c r="B9" s="1" t="s">
        <v>0</v>
      </c>
      <c r="C9" s="21" t="s">
        <v>38</v>
      </c>
      <c r="D9" s="1" t="s">
        <v>9</v>
      </c>
      <c r="E9" s="1" t="s">
        <v>25</v>
      </c>
      <c r="G9" s="2">
        <v>1000</v>
      </c>
      <c r="J9" s="2"/>
      <c r="K9" s="2"/>
      <c r="L9" s="2"/>
      <c r="N9" s="1" t="s">
        <v>21</v>
      </c>
      <c r="O9" s="13">
        <f>SUM(O6:O8)</f>
        <v>28</v>
      </c>
    </row>
    <row r="10" spans="2:15" ht="20.399999999999999" x14ac:dyDescent="0.2">
      <c r="B10" s="1" t="s">
        <v>1</v>
      </c>
      <c r="C10" s="21"/>
      <c r="D10" s="1" t="s">
        <v>11</v>
      </c>
      <c r="E10" s="1" t="s">
        <v>25</v>
      </c>
      <c r="G10" s="2">
        <f>G9</f>
        <v>1000</v>
      </c>
      <c r="I10" s="3" t="s">
        <v>32</v>
      </c>
      <c r="J10" s="9">
        <f>SUM(J6:J9)</f>
        <v>1100</v>
      </c>
      <c r="K10" s="9" t="s">
        <v>31</v>
      </c>
      <c r="L10" s="9">
        <f>SUM(L6:L9)</f>
        <v>1100</v>
      </c>
      <c r="N10" s="4" t="s">
        <v>23</v>
      </c>
      <c r="O10" s="13">
        <v>0</v>
      </c>
    </row>
    <row r="11" spans="2:15" x14ac:dyDescent="0.2">
      <c r="N11" s="1" t="s">
        <v>20</v>
      </c>
      <c r="O11" s="13">
        <f>O10+O9</f>
        <v>28</v>
      </c>
    </row>
    <row r="12" spans="2:15" x14ac:dyDescent="0.2">
      <c r="B12" s="1" t="s">
        <v>0</v>
      </c>
      <c r="C12" s="18" t="s">
        <v>29</v>
      </c>
      <c r="D12" s="1" t="s">
        <v>9</v>
      </c>
      <c r="E12" s="1" t="s">
        <v>25</v>
      </c>
      <c r="G12" s="2">
        <f>G9*12%</f>
        <v>120</v>
      </c>
    </row>
    <row r="13" spans="2:15" x14ac:dyDescent="0.2">
      <c r="B13" s="1" t="s">
        <v>1</v>
      </c>
      <c r="C13" s="18"/>
      <c r="D13" s="1" t="s">
        <v>16</v>
      </c>
      <c r="E13" s="1" t="s">
        <v>26</v>
      </c>
      <c r="F13" s="1" t="s">
        <v>22</v>
      </c>
      <c r="G13" s="2">
        <f>G12</f>
        <v>120</v>
      </c>
    </row>
    <row r="14" spans="2:15" x14ac:dyDescent="0.2">
      <c r="C14" s="10"/>
      <c r="I14" s="3" t="s">
        <v>35</v>
      </c>
      <c r="J14" s="15">
        <f>O9/L7</f>
        <v>0.28000000000000003</v>
      </c>
    </row>
    <row r="15" spans="2:15" x14ac:dyDescent="0.2">
      <c r="B15" s="1" t="s">
        <v>0</v>
      </c>
      <c r="C15" s="21" t="s">
        <v>28</v>
      </c>
      <c r="D15" s="1" t="s">
        <v>19</v>
      </c>
      <c r="E15" s="1" t="s">
        <v>26</v>
      </c>
      <c r="F15" s="1" t="s">
        <v>22</v>
      </c>
      <c r="G15" s="2">
        <f>G9*2%</f>
        <v>20</v>
      </c>
      <c r="I15" s="3" t="s">
        <v>36</v>
      </c>
      <c r="J15" s="16">
        <f>SUM(L7+L8)/J10</f>
        <v>0.11636363636363636</v>
      </c>
    </row>
    <row r="16" spans="2:15" x14ac:dyDescent="0.2">
      <c r="B16" s="1" t="s">
        <v>1</v>
      </c>
      <c r="C16" s="21"/>
      <c r="D16" s="1" t="s">
        <v>9</v>
      </c>
      <c r="E16" s="1" t="s">
        <v>25</v>
      </c>
      <c r="G16" s="2">
        <f>G15</f>
        <v>20</v>
      </c>
    </row>
    <row r="18" spans="2:8" x14ac:dyDescent="0.2">
      <c r="B18" s="4" t="s">
        <v>0</v>
      </c>
      <c r="C18" s="18" t="s">
        <v>30</v>
      </c>
      <c r="D18" s="1" t="s">
        <v>17</v>
      </c>
      <c r="E18" s="1" t="s">
        <v>26</v>
      </c>
      <c r="F18" s="1" t="s">
        <v>22</v>
      </c>
      <c r="G18" s="2">
        <f>G6*8%</f>
        <v>72</v>
      </c>
    </row>
    <row r="19" spans="2:8" x14ac:dyDescent="0.2">
      <c r="B19" s="4" t="s">
        <v>1</v>
      </c>
      <c r="C19" s="18"/>
      <c r="D19" s="1" t="s">
        <v>13</v>
      </c>
      <c r="E19" s="1" t="s">
        <v>26</v>
      </c>
      <c r="G19" s="2">
        <f>G18</f>
        <v>72</v>
      </c>
    </row>
    <row r="21" spans="2:8" ht="20.399999999999999" x14ac:dyDescent="0.2">
      <c r="C21" s="11" t="s">
        <v>34</v>
      </c>
      <c r="H21" s="22">
        <v>0.3</v>
      </c>
    </row>
    <row r="22" spans="2:8" x14ac:dyDescent="0.2">
      <c r="F22" s="1" t="s">
        <v>58</v>
      </c>
      <c r="G22" s="2">
        <v>100</v>
      </c>
    </row>
    <row r="23" spans="2:8" x14ac:dyDescent="0.2">
      <c r="F23" s="1" t="s">
        <v>56</v>
      </c>
      <c r="G23" s="2">
        <v>10</v>
      </c>
      <c r="H23" s="23">
        <f>G23*H21</f>
        <v>3</v>
      </c>
    </row>
    <row r="24" spans="2:8" x14ac:dyDescent="0.2">
      <c r="F24" s="1" t="s">
        <v>57</v>
      </c>
      <c r="G24" s="2">
        <f>G22-G23</f>
        <v>90</v>
      </c>
      <c r="H24" s="23">
        <f>G24*21%</f>
        <v>18.899999999999999</v>
      </c>
    </row>
  </sheetData>
  <mergeCells count="8">
    <mergeCell ref="C12:C13"/>
    <mergeCell ref="C18:C19"/>
    <mergeCell ref="I4:J4"/>
    <mergeCell ref="K4:L4"/>
    <mergeCell ref="C3:C4"/>
    <mergeCell ref="C6:C7"/>
    <mergeCell ref="C9:C10"/>
    <mergeCell ref="C15:C1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28"/>
  <sheetViews>
    <sheetView zoomScale="80" zoomScaleNormal="80" workbookViewId="0">
      <selection activeCell="C10" sqref="C10"/>
    </sheetView>
  </sheetViews>
  <sheetFormatPr defaultColWidth="8.77734375" defaultRowHeight="10.199999999999999" x14ac:dyDescent="0.2"/>
  <cols>
    <col min="1" max="1" width="8.77734375" style="1"/>
    <col min="2" max="2" width="17" style="1" bestFit="1" customWidth="1"/>
    <col min="3" max="16384" width="8.77734375" style="1"/>
  </cols>
  <sheetData>
    <row r="3" spans="2:4" x14ac:dyDescent="0.2">
      <c r="B3" s="3" t="s">
        <v>39</v>
      </c>
      <c r="C3" s="17">
        <v>0.01</v>
      </c>
    </row>
    <row r="5" spans="2:4" x14ac:dyDescent="0.2">
      <c r="C5" s="1" t="s">
        <v>54</v>
      </c>
      <c r="D5" s="1" t="s">
        <v>55</v>
      </c>
    </row>
    <row r="6" spans="2:4" x14ac:dyDescent="0.2">
      <c r="B6" s="1" t="s">
        <v>46</v>
      </c>
      <c r="C6" s="13">
        <f>C10+C14+C18+C22+C26</f>
        <v>490.09950100000003</v>
      </c>
      <c r="D6" s="2">
        <f>D7/C3</f>
        <v>10000</v>
      </c>
    </row>
    <row r="7" spans="2:4" x14ac:dyDescent="0.2">
      <c r="B7" s="1" t="s">
        <v>53</v>
      </c>
      <c r="C7" s="13">
        <f>C11+C15+C19+C23+C27</f>
        <v>4.9009950100000008</v>
      </c>
      <c r="D7" s="2">
        <f>C10</f>
        <v>100</v>
      </c>
    </row>
    <row r="8" spans="2:4" x14ac:dyDescent="0.2">
      <c r="B8" s="1" t="s">
        <v>45</v>
      </c>
      <c r="C8" s="13">
        <f>C12+C16+C20+C24+C28</f>
        <v>485.19850599000006</v>
      </c>
      <c r="D8" s="2">
        <f>D6-D7</f>
        <v>9900</v>
      </c>
    </row>
    <row r="10" spans="2:4" x14ac:dyDescent="0.2">
      <c r="B10" s="1" t="s">
        <v>42</v>
      </c>
      <c r="C10" s="1">
        <v>100</v>
      </c>
    </row>
    <row r="11" spans="2:4" x14ac:dyDescent="0.2">
      <c r="B11" s="1" t="s">
        <v>40</v>
      </c>
      <c r="C11" s="1">
        <f>C10*$C$3</f>
        <v>1</v>
      </c>
    </row>
    <row r="12" spans="2:4" x14ac:dyDescent="0.2">
      <c r="B12" s="1" t="s">
        <v>43</v>
      </c>
      <c r="C12" s="1">
        <f>C10-C11</f>
        <v>99</v>
      </c>
    </row>
    <row r="14" spans="2:4" x14ac:dyDescent="0.2">
      <c r="B14" s="1" t="s">
        <v>44</v>
      </c>
      <c r="C14" s="1">
        <f>C12</f>
        <v>99</v>
      </c>
    </row>
    <row r="15" spans="2:4" x14ac:dyDescent="0.2">
      <c r="B15" s="1" t="s">
        <v>40</v>
      </c>
      <c r="C15" s="1">
        <f>C14*$C$3</f>
        <v>0.99</v>
      </c>
    </row>
    <row r="16" spans="2:4" x14ac:dyDescent="0.2">
      <c r="B16" s="1" t="s">
        <v>41</v>
      </c>
      <c r="C16" s="1">
        <f>C14-C15</f>
        <v>98.01</v>
      </c>
    </row>
    <row r="18" spans="2:3" x14ac:dyDescent="0.2">
      <c r="B18" s="1" t="s">
        <v>47</v>
      </c>
      <c r="C18" s="1">
        <f>C16</f>
        <v>98.01</v>
      </c>
    </row>
    <row r="19" spans="2:3" x14ac:dyDescent="0.2">
      <c r="B19" s="1" t="s">
        <v>40</v>
      </c>
      <c r="C19" s="1">
        <f>C18*$C$3</f>
        <v>0.98010000000000008</v>
      </c>
    </row>
    <row r="20" spans="2:3" x14ac:dyDescent="0.2">
      <c r="B20" s="1" t="s">
        <v>48</v>
      </c>
      <c r="C20" s="1">
        <f>C18-C19</f>
        <v>97.029900000000012</v>
      </c>
    </row>
    <row r="22" spans="2:3" x14ac:dyDescent="0.2">
      <c r="B22" s="1" t="s">
        <v>49</v>
      </c>
      <c r="C22" s="1">
        <f>C20</f>
        <v>97.029900000000012</v>
      </c>
    </row>
    <row r="23" spans="2:3" x14ac:dyDescent="0.2">
      <c r="B23" s="1" t="s">
        <v>40</v>
      </c>
      <c r="C23" s="1">
        <f>C22*$C$3</f>
        <v>0.97029900000000013</v>
      </c>
    </row>
    <row r="24" spans="2:3" x14ac:dyDescent="0.2">
      <c r="B24" s="1" t="s">
        <v>50</v>
      </c>
      <c r="C24" s="1">
        <f>C22-C23</f>
        <v>96.059601000000015</v>
      </c>
    </row>
    <row r="26" spans="2:3" x14ac:dyDescent="0.2">
      <c r="B26" s="1" t="s">
        <v>51</v>
      </c>
      <c r="C26" s="1">
        <f>C24</f>
        <v>96.059601000000015</v>
      </c>
    </row>
    <row r="27" spans="2:3" x14ac:dyDescent="0.2">
      <c r="B27" s="1" t="s">
        <v>40</v>
      </c>
      <c r="C27" s="1">
        <f>C26*$C$3</f>
        <v>0.96059601000000017</v>
      </c>
    </row>
    <row r="28" spans="2:3" x14ac:dyDescent="0.2">
      <c r="B28" s="1" t="s">
        <v>52</v>
      </c>
      <c r="C28" s="1">
        <f>C26-C27</f>
        <v>95.099004990000012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BS and PL</vt:lpstr>
      <vt:lpstr>money multiplier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2022-10-01T08:19:21Z</dcterms:modified>
</cp:coreProperties>
</file>