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ing-my.sharepoint.com/personal/dmitrii_stepanchenko_ing_com/Documents/Desktop/Teaching/Teaching/Risk-management in Bank/2. credit risk/for side/"/>
    </mc:Choice>
  </mc:AlternateContent>
  <xr:revisionPtr revIDLastSave="10" documentId="13_ncr:1_{01285983-C03B-4E78-8D44-6B5DAABF98B0}" xr6:coauthVersionLast="47" xr6:coauthVersionMax="47" xr10:uidLastSave="{CAB41EB8-2B04-4D3F-9F2B-ADF7E36CDAE0}"/>
  <bookViews>
    <workbookView xWindow="-108" yWindow="-108" windowWidth="23256" windowHeight="12576" xr2:uid="{00000000-000D-0000-FFFF-FFFF00000000}"/>
  </bookViews>
  <sheets>
    <sheet name="EL in a nutshell" sheetId="6" r:id="rId1"/>
    <sheet name="EL calc" sheetId="2" r:id="rId2"/>
    <sheet name="LT PD" sheetId="3" r:id="rId3"/>
    <sheet name="CVA" sheetId="4" r:id="rId4"/>
    <sheet name="Interest accrual" sheetId="5" state="hidden" r:id="rId5"/>
  </sheets>
  <externalReferences>
    <externalReference r:id="rId6"/>
  </externalReferences>
  <definedNames>
    <definedName name="DividendYield">'[1]FV of option'!$B$8</definedName>
    <definedName name="ExercisePrice">'[1]FV of option'!#REF!</definedName>
    <definedName name="_xlnm.Print_Area" localSheetId="1">'EL calc'!$A$4:$N$28</definedName>
    <definedName name="RiskFreeRate">'[1]FV of option'!$B$6</definedName>
    <definedName name="sigma">'[1]FV of option'!$B$7</definedName>
    <definedName name="SpotPrice">'[1]FV of option'!$B$4</definedName>
    <definedName name="TimeToMaturity">'[1]FV of option'!$B$9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6" l="1"/>
  <c r="L6" i="6"/>
  <c r="K6" i="6"/>
  <c r="F13" i="6"/>
  <c r="F10" i="5" l="1"/>
  <c r="C7" i="6"/>
  <c r="E14" i="6" s="1"/>
  <c r="G14" i="6" s="1"/>
  <c r="E20" i="6" l="1"/>
  <c r="F20" i="6" s="1"/>
  <c r="E21" i="6"/>
  <c r="F21" i="6" s="1"/>
  <c r="E22" i="6"/>
  <c r="F22" i="6" s="1"/>
  <c r="E27" i="6"/>
  <c r="F27" i="6" s="1"/>
  <c r="E28" i="6"/>
  <c r="F28" i="6" s="1"/>
  <c r="F14" i="6"/>
  <c r="E29" i="6"/>
  <c r="F29" i="6" s="1"/>
  <c r="E13" i="6"/>
  <c r="E15" i="6"/>
  <c r="G13" i="6" l="1"/>
  <c r="G15" i="6"/>
  <c r="F15" i="6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H9" i="5"/>
  <c r="G9" i="5"/>
  <c r="F9" i="5"/>
  <c r="E9" i="5"/>
  <c r="D9" i="5"/>
  <c r="C9" i="5"/>
  <c r="E8" i="5"/>
  <c r="D8" i="5"/>
  <c r="C8" i="5"/>
  <c r="G16" i="6" l="1"/>
  <c r="C6" i="6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E66" i="4" l="1"/>
  <c r="F66" i="4" s="1"/>
  <c r="G66" i="4" s="1"/>
  <c r="H66" i="4" s="1"/>
  <c r="I66" i="4" s="1"/>
  <c r="J66" i="4" s="1"/>
  <c r="K66" i="4" s="1"/>
  <c r="L66" i="4" s="1"/>
  <c r="M66" i="4" s="1"/>
  <c r="N66" i="4" s="1"/>
  <c r="O66" i="4" s="1"/>
  <c r="P66" i="4" s="1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37" i="4"/>
  <c r="E8" i="4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P37" i="4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P38" i="4" s="1"/>
  <c r="G37" i="4" l="1"/>
  <c r="N37" i="4"/>
  <c r="M37" i="4"/>
  <c r="E37" i="4"/>
  <c r="I38" i="4"/>
  <c r="F37" i="4"/>
  <c r="J38" i="4"/>
  <c r="L37" i="4"/>
  <c r="H38" i="4"/>
  <c r="K37" i="4"/>
  <c r="O38" i="4"/>
  <c r="G38" i="4"/>
  <c r="J37" i="4"/>
  <c r="N38" i="4"/>
  <c r="F38" i="4"/>
  <c r="K38" i="4"/>
  <c r="I37" i="4"/>
  <c r="M38" i="4"/>
  <c r="E38" i="4"/>
  <c r="O37" i="4"/>
  <c r="H37" i="4"/>
  <c r="L38" i="4"/>
  <c r="E10" i="4"/>
  <c r="C19" i="3"/>
  <c r="D19" i="3" s="1"/>
  <c r="C18" i="3"/>
  <c r="D18" i="3" s="1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C20" i="3" l="1"/>
  <c r="F10" i="4"/>
  <c r="E39" i="4"/>
  <c r="E11" i="4"/>
  <c r="D20" i="3" l="1"/>
  <c r="C21" i="3"/>
  <c r="F11" i="4"/>
  <c r="E40" i="4"/>
  <c r="G10" i="4"/>
  <c r="F39" i="4"/>
  <c r="E12" i="4"/>
  <c r="C22" i="3" l="1"/>
  <c r="D21" i="3"/>
  <c r="H10" i="4"/>
  <c r="G39" i="4"/>
  <c r="F12" i="4"/>
  <c r="E41" i="4"/>
  <c r="G11" i="4"/>
  <c r="F40" i="4"/>
  <c r="E13" i="4"/>
  <c r="C23" i="3" l="1"/>
  <c r="D22" i="3"/>
  <c r="G12" i="4"/>
  <c r="F41" i="4"/>
  <c r="H11" i="4"/>
  <c r="G40" i="4"/>
  <c r="F13" i="4"/>
  <c r="E42" i="4"/>
  <c r="I10" i="4"/>
  <c r="H39" i="4"/>
  <c r="E14" i="4"/>
  <c r="C24" i="3" l="1"/>
  <c r="D23" i="3"/>
  <c r="G13" i="4"/>
  <c r="F42" i="4"/>
  <c r="I11" i="4"/>
  <c r="H40" i="4"/>
  <c r="J10" i="4"/>
  <c r="I39" i="4"/>
  <c r="F14" i="4"/>
  <c r="E43" i="4"/>
  <c r="H12" i="4"/>
  <c r="G41" i="4"/>
  <c r="E15" i="4"/>
  <c r="D24" i="3" l="1"/>
  <c r="C25" i="3"/>
  <c r="F15" i="4"/>
  <c r="E44" i="4"/>
  <c r="G14" i="4"/>
  <c r="F43" i="4"/>
  <c r="K10" i="4"/>
  <c r="J39" i="4"/>
  <c r="J11" i="4"/>
  <c r="I40" i="4"/>
  <c r="I12" i="4"/>
  <c r="H41" i="4"/>
  <c r="H13" i="4"/>
  <c r="G42" i="4"/>
  <c r="E16" i="4"/>
  <c r="D25" i="3" l="1"/>
  <c r="C26" i="3"/>
  <c r="K11" i="4"/>
  <c r="J40" i="4"/>
  <c r="F16" i="4"/>
  <c r="E45" i="4"/>
  <c r="L10" i="4"/>
  <c r="K39" i="4"/>
  <c r="I13" i="4"/>
  <c r="H42" i="4"/>
  <c r="H14" i="4"/>
  <c r="G43" i="4"/>
  <c r="J12" i="4"/>
  <c r="I41" i="4"/>
  <c r="G15" i="4"/>
  <c r="F44" i="4"/>
  <c r="E17" i="4"/>
  <c r="C27" i="3" l="1"/>
  <c r="D26" i="3"/>
  <c r="J13" i="4"/>
  <c r="I42" i="4"/>
  <c r="M10" i="4"/>
  <c r="L39" i="4"/>
  <c r="F17" i="4"/>
  <c r="E46" i="4"/>
  <c r="H15" i="4"/>
  <c r="G44" i="4"/>
  <c r="K12" i="4"/>
  <c r="J41" i="4"/>
  <c r="G16" i="4"/>
  <c r="F45" i="4"/>
  <c r="I14" i="4"/>
  <c r="H43" i="4"/>
  <c r="L11" i="4"/>
  <c r="K40" i="4"/>
  <c r="E18" i="4"/>
  <c r="D27" i="3" l="1"/>
  <c r="C28" i="3"/>
  <c r="J14" i="4"/>
  <c r="I43" i="4"/>
  <c r="M11" i="4"/>
  <c r="L40" i="4"/>
  <c r="G17" i="4"/>
  <c r="F46" i="4"/>
  <c r="I15" i="4"/>
  <c r="H44" i="4"/>
  <c r="H16" i="4"/>
  <c r="G45" i="4"/>
  <c r="N10" i="4"/>
  <c r="M39" i="4"/>
  <c r="F18" i="4"/>
  <c r="E47" i="4"/>
  <c r="L12" i="4"/>
  <c r="K41" i="4"/>
  <c r="K13" i="4"/>
  <c r="J42" i="4"/>
  <c r="E19" i="4"/>
  <c r="D28" i="3" l="1"/>
  <c r="C29" i="3"/>
  <c r="J15" i="4"/>
  <c r="I44" i="4"/>
  <c r="M12" i="4"/>
  <c r="L41" i="4"/>
  <c r="F19" i="4"/>
  <c r="E48" i="4"/>
  <c r="G18" i="4"/>
  <c r="F47" i="4"/>
  <c r="H17" i="4"/>
  <c r="G46" i="4"/>
  <c r="O10" i="4"/>
  <c r="N39" i="4"/>
  <c r="N11" i="4"/>
  <c r="M40" i="4"/>
  <c r="L13" i="4"/>
  <c r="K42" i="4"/>
  <c r="I16" i="4"/>
  <c r="H45" i="4"/>
  <c r="K14" i="4"/>
  <c r="J43" i="4"/>
  <c r="E20" i="4"/>
  <c r="C30" i="3" l="1"/>
  <c r="D29" i="3"/>
  <c r="M13" i="4"/>
  <c r="L42" i="4"/>
  <c r="G19" i="4"/>
  <c r="F48" i="4"/>
  <c r="F20" i="4"/>
  <c r="E49" i="4"/>
  <c r="H18" i="4"/>
  <c r="G47" i="4"/>
  <c r="N12" i="4"/>
  <c r="M41" i="4"/>
  <c r="L14" i="4"/>
  <c r="K43" i="4"/>
  <c r="O11" i="4"/>
  <c r="N40" i="4"/>
  <c r="P10" i="4"/>
  <c r="P39" i="4" s="1"/>
  <c r="O39" i="4"/>
  <c r="J16" i="4"/>
  <c r="I45" i="4"/>
  <c r="I17" i="4"/>
  <c r="H46" i="4"/>
  <c r="K15" i="4"/>
  <c r="J44" i="4"/>
  <c r="E21" i="4"/>
  <c r="D30" i="3" l="1"/>
  <c r="C31" i="3"/>
  <c r="F21" i="4"/>
  <c r="E50" i="4"/>
  <c r="P11" i="4"/>
  <c r="P40" i="4" s="1"/>
  <c r="O40" i="4"/>
  <c r="H19" i="4"/>
  <c r="G48" i="4"/>
  <c r="G20" i="4"/>
  <c r="F49" i="4"/>
  <c r="I18" i="4"/>
  <c r="H47" i="4"/>
  <c r="L15" i="4"/>
  <c r="K44" i="4"/>
  <c r="J17" i="4"/>
  <c r="I46" i="4"/>
  <c r="M14" i="4"/>
  <c r="L43" i="4"/>
  <c r="K16" i="4"/>
  <c r="J45" i="4"/>
  <c r="O12" i="4"/>
  <c r="N41" i="4"/>
  <c r="N13" i="4"/>
  <c r="M42" i="4"/>
  <c r="E22" i="4"/>
  <c r="D31" i="3" l="1"/>
  <c r="C32" i="3"/>
  <c r="K17" i="4"/>
  <c r="J46" i="4"/>
  <c r="F22" i="4"/>
  <c r="E51" i="4"/>
  <c r="H20" i="4"/>
  <c r="G49" i="4"/>
  <c r="I19" i="4"/>
  <c r="H48" i="4"/>
  <c r="M15" i="4"/>
  <c r="L44" i="4"/>
  <c r="N14" i="4"/>
  <c r="M43" i="4"/>
  <c r="O13" i="4"/>
  <c r="N42" i="4"/>
  <c r="P12" i="4"/>
  <c r="P41" i="4" s="1"/>
  <c r="O41" i="4"/>
  <c r="L16" i="4"/>
  <c r="K45" i="4"/>
  <c r="J18" i="4"/>
  <c r="I47" i="4"/>
  <c r="G21" i="4"/>
  <c r="F50" i="4"/>
  <c r="E23" i="4"/>
  <c r="C33" i="3" l="1"/>
  <c r="D32" i="3"/>
  <c r="H21" i="4"/>
  <c r="G50" i="4"/>
  <c r="F23" i="4"/>
  <c r="E52" i="4"/>
  <c r="G22" i="4"/>
  <c r="F51" i="4"/>
  <c r="I20" i="4"/>
  <c r="H49" i="4"/>
  <c r="O14" i="4"/>
  <c r="N43" i="4"/>
  <c r="J19" i="4"/>
  <c r="I48" i="4"/>
  <c r="P13" i="4"/>
  <c r="P42" i="4" s="1"/>
  <c r="O42" i="4"/>
  <c r="K18" i="4"/>
  <c r="J47" i="4"/>
  <c r="M16" i="4"/>
  <c r="L45" i="4"/>
  <c r="N15" i="4"/>
  <c r="M44" i="4"/>
  <c r="L17" i="4"/>
  <c r="K46" i="4"/>
  <c r="E24" i="4"/>
  <c r="D33" i="3" l="1"/>
  <c r="C34" i="3"/>
  <c r="J20" i="4"/>
  <c r="I49" i="4"/>
  <c r="H22" i="4"/>
  <c r="G51" i="4"/>
  <c r="L18" i="4"/>
  <c r="K47" i="4"/>
  <c r="G23" i="4"/>
  <c r="F52" i="4"/>
  <c r="M17" i="4"/>
  <c r="L46" i="4"/>
  <c r="O15" i="4"/>
  <c r="N44" i="4"/>
  <c r="F24" i="4"/>
  <c r="E53" i="4"/>
  <c r="K19" i="4"/>
  <c r="J48" i="4"/>
  <c r="N16" i="4"/>
  <c r="M45" i="4"/>
  <c r="P14" i="4"/>
  <c r="P43" i="4" s="1"/>
  <c r="O43" i="4"/>
  <c r="I21" i="4"/>
  <c r="H50" i="4"/>
  <c r="E25" i="4"/>
  <c r="C35" i="3" l="1"/>
  <c r="D34" i="3"/>
  <c r="M18" i="4"/>
  <c r="L47" i="4"/>
  <c r="H23" i="4"/>
  <c r="G52" i="4"/>
  <c r="J21" i="4"/>
  <c r="I50" i="4"/>
  <c r="I22" i="4"/>
  <c r="H51" i="4"/>
  <c r="F25" i="4"/>
  <c r="E54" i="4"/>
  <c r="L19" i="4"/>
  <c r="K48" i="4"/>
  <c r="G24" i="4"/>
  <c r="F53" i="4"/>
  <c r="P15" i="4"/>
  <c r="P44" i="4" s="1"/>
  <c r="O44" i="4"/>
  <c r="O16" i="4"/>
  <c r="N45" i="4"/>
  <c r="N17" i="4"/>
  <c r="M46" i="4"/>
  <c r="K20" i="4"/>
  <c r="J49" i="4"/>
  <c r="E26" i="4"/>
  <c r="C36" i="3" l="1"/>
  <c r="D35" i="3"/>
  <c r="F26" i="4"/>
  <c r="E55" i="4"/>
  <c r="K21" i="4"/>
  <c r="J50" i="4"/>
  <c r="J22" i="4"/>
  <c r="I51" i="4"/>
  <c r="I23" i="4"/>
  <c r="H52" i="4"/>
  <c r="H24" i="4"/>
  <c r="G53" i="4"/>
  <c r="M19" i="4"/>
  <c r="L48" i="4"/>
  <c r="L20" i="4"/>
  <c r="K49" i="4"/>
  <c r="O17" i="4"/>
  <c r="N46" i="4"/>
  <c r="P16" i="4"/>
  <c r="P45" i="4" s="1"/>
  <c r="O45" i="4"/>
  <c r="G25" i="4"/>
  <c r="F54" i="4"/>
  <c r="N18" i="4"/>
  <c r="M47" i="4"/>
  <c r="E27" i="4"/>
  <c r="C37" i="3" l="1"/>
  <c r="D36" i="3"/>
  <c r="F27" i="4"/>
  <c r="E56" i="4"/>
  <c r="K22" i="4"/>
  <c r="J51" i="4"/>
  <c r="J23" i="4"/>
  <c r="I52" i="4"/>
  <c r="L21" i="4"/>
  <c r="K50" i="4"/>
  <c r="O18" i="4"/>
  <c r="N47" i="4"/>
  <c r="H25" i="4"/>
  <c r="G54" i="4"/>
  <c r="P17" i="4"/>
  <c r="P46" i="4" s="1"/>
  <c r="O46" i="4"/>
  <c r="M20" i="4"/>
  <c r="L49" i="4"/>
  <c r="N19" i="4"/>
  <c r="M48" i="4"/>
  <c r="I24" i="4"/>
  <c r="H53" i="4"/>
  <c r="G26" i="4"/>
  <c r="F55" i="4"/>
  <c r="E28" i="4"/>
  <c r="C38" i="3" l="1"/>
  <c r="D37" i="3"/>
  <c r="M21" i="4"/>
  <c r="L50" i="4"/>
  <c r="H26" i="4"/>
  <c r="G55" i="4"/>
  <c r="F28" i="4"/>
  <c r="E57" i="4"/>
  <c r="K23" i="4"/>
  <c r="J52" i="4"/>
  <c r="I25" i="4"/>
  <c r="H54" i="4"/>
  <c r="N20" i="4"/>
  <c r="M49" i="4"/>
  <c r="J24" i="4"/>
  <c r="I53" i="4"/>
  <c r="L22" i="4"/>
  <c r="K51" i="4"/>
  <c r="O19" i="4"/>
  <c r="N48" i="4"/>
  <c r="P18" i="4"/>
  <c r="P47" i="4" s="1"/>
  <c r="O47" i="4"/>
  <c r="G27" i="4"/>
  <c r="F56" i="4"/>
  <c r="E29" i="4"/>
  <c r="C39" i="3" l="1"/>
  <c r="D38" i="3"/>
  <c r="K24" i="4"/>
  <c r="J53" i="4"/>
  <c r="M22" i="4"/>
  <c r="L51" i="4"/>
  <c r="F29" i="4"/>
  <c r="E58" i="4"/>
  <c r="I26" i="4"/>
  <c r="H55" i="4"/>
  <c r="G28" i="4"/>
  <c r="F57" i="4"/>
  <c r="O20" i="4"/>
  <c r="N49" i="4"/>
  <c r="L23" i="4"/>
  <c r="K52" i="4"/>
  <c r="H27" i="4"/>
  <c r="G56" i="4"/>
  <c r="P19" i="4"/>
  <c r="P48" i="4" s="1"/>
  <c r="O48" i="4"/>
  <c r="J25" i="4"/>
  <c r="I54" i="4"/>
  <c r="N21" i="4"/>
  <c r="M50" i="4"/>
  <c r="E30" i="4"/>
  <c r="D39" i="3" l="1"/>
  <c r="C40" i="3"/>
  <c r="F30" i="4"/>
  <c r="E59" i="4"/>
  <c r="I27" i="4"/>
  <c r="H56" i="4"/>
  <c r="O21" i="4"/>
  <c r="N50" i="4"/>
  <c r="G29" i="4"/>
  <c r="F58" i="4"/>
  <c r="J26" i="4"/>
  <c r="I55" i="4"/>
  <c r="M23" i="4"/>
  <c r="L52" i="4"/>
  <c r="K25" i="4"/>
  <c r="J54" i="4"/>
  <c r="P20" i="4"/>
  <c r="P49" i="4" s="1"/>
  <c r="O49" i="4"/>
  <c r="N22" i="4"/>
  <c r="M51" i="4"/>
  <c r="H28" i="4"/>
  <c r="G57" i="4"/>
  <c r="L24" i="4"/>
  <c r="K53" i="4"/>
  <c r="E31" i="4"/>
  <c r="C41" i="3" l="1"/>
  <c r="D40" i="3"/>
  <c r="M24" i="4"/>
  <c r="L53" i="4"/>
  <c r="H29" i="4"/>
  <c r="G58" i="4"/>
  <c r="N23" i="4"/>
  <c r="M52" i="4"/>
  <c r="P21" i="4"/>
  <c r="P50" i="4" s="1"/>
  <c r="O50" i="4"/>
  <c r="J27" i="4"/>
  <c r="I56" i="4"/>
  <c r="F31" i="4"/>
  <c r="E60" i="4"/>
  <c r="L25" i="4"/>
  <c r="K54" i="4"/>
  <c r="I28" i="4"/>
  <c r="H57" i="4"/>
  <c r="O22" i="4"/>
  <c r="N51" i="4"/>
  <c r="K26" i="4"/>
  <c r="J55" i="4"/>
  <c r="G30" i="4"/>
  <c r="F59" i="4"/>
  <c r="E32" i="4"/>
  <c r="C42" i="3" l="1"/>
  <c r="D41" i="3"/>
  <c r="F32" i="4"/>
  <c r="E61" i="4"/>
  <c r="G31" i="4"/>
  <c r="F60" i="4"/>
  <c r="O23" i="4"/>
  <c r="N52" i="4"/>
  <c r="L26" i="4"/>
  <c r="K55" i="4"/>
  <c r="J28" i="4"/>
  <c r="I57" i="4"/>
  <c r="H30" i="4"/>
  <c r="G59" i="4"/>
  <c r="M25" i="4"/>
  <c r="L54" i="4"/>
  <c r="I29" i="4"/>
  <c r="H58" i="4"/>
  <c r="P22" i="4"/>
  <c r="P51" i="4" s="1"/>
  <c r="O51" i="4"/>
  <c r="K27" i="4"/>
  <c r="J56" i="4"/>
  <c r="N24" i="4"/>
  <c r="M53" i="4"/>
  <c r="E33" i="4"/>
  <c r="C43" i="3" l="1"/>
  <c r="D42" i="3"/>
  <c r="F33" i="4"/>
  <c r="E62" i="4"/>
  <c r="L27" i="4"/>
  <c r="K56" i="4"/>
  <c r="M26" i="4"/>
  <c r="L55" i="4"/>
  <c r="P23" i="4"/>
  <c r="P52" i="4" s="1"/>
  <c r="O52" i="4"/>
  <c r="J29" i="4"/>
  <c r="I58" i="4"/>
  <c r="O24" i="4"/>
  <c r="N53" i="4"/>
  <c r="N25" i="4"/>
  <c r="M54" i="4"/>
  <c r="I30" i="4"/>
  <c r="H59" i="4"/>
  <c r="H31" i="4"/>
  <c r="G60" i="4"/>
  <c r="K28" i="4"/>
  <c r="J57" i="4"/>
  <c r="G32" i="4"/>
  <c r="F61" i="4"/>
  <c r="D43" i="3" l="1"/>
  <c r="C44" i="3"/>
  <c r="P24" i="4"/>
  <c r="P53" i="4" s="1"/>
  <c r="O53" i="4"/>
  <c r="J30" i="4"/>
  <c r="I59" i="4"/>
  <c r="O25" i="4"/>
  <c r="N54" i="4"/>
  <c r="M27" i="4"/>
  <c r="L56" i="4"/>
  <c r="H32" i="4"/>
  <c r="G61" i="4"/>
  <c r="N26" i="4"/>
  <c r="M55" i="4"/>
  <c r="L28" i="4"/>
  <c r="K57" i="4"/>
  <c r="I31" i="4"/>
  <c r="H60" i="4"/>
  <c r="K29" i="4"/>
  <c r="J58" i="4"/>
  <c r="G33" i="4"/>
  <c r="F62" i="4"/>
  <c r="D44" i="3" l="1"/>
  <c r="C45" i="3"/>
  <c r="H33" i="4"/>
  <c r="G62" i="4"/>
  <c r="N27" i="4"/>
  <c r="M56" i="4"/>
  <c r="M28" i="4"/>
  <c r="L57" i="4"/>
  <c r="O26" i="4"/>
  <c r="N55" i="4"/>
  <c r="J31" i="4"/>
  <c r="I60" i="4"/>
  <c r="P25" i="4"/>
  <c r="P54" i="4" s="1"/>
  <c r="O54" i="4"/>
  <c r="K30" i="4"/>
  <c r="J59" i="4"/>
  <c r="L29" i="4"/>
  <c r="K58" i="4"/>
  <c r="I32" i="4"/>
  <c r="H61" i="4"/>
  <c r="G128" i="2"/>
  <c r="G129" i="2"/>
  <c r="G130" i="2"/>
  <c r="G131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H46" i="2" s="1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H78" i="2" s="1"/>
  <c r="G79" i="2"/>
  <c r="G80" i="2"/>
  <c r="G81" i="2"/>
  <c r="G82" i="2"/>
  <c r="G83" i="2"/>
  <c r="G84" i="2"/>
  <c r="G85" i="2"/>
  <c r="G86" i="2"/>
  <c r="H86" i="2" s="1"/>
  <c r="G87" i="2"/>
  <c r="G88" i="2"/>
  <c r="G89" i="2"/>
  <c r="G90" i="2"/>
  <c r="G91" i="2"/>
  <c r="G92" i="2"/>
  <c r="G93" i="2"/>
  <c r="G94" i="2"/>
  <c r="H94" i="2" s="1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H110" i="2" s="1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D45" i="3" l="1"/>
  <c r="C46" i="3"/>
  <c r="H38" i="2"/>
  <c r="H81" i="2"/>
  <c r="P26" i="4"/>
  <c r="P55" i="4" s="1"/>
  <c r="O55" i="4"/>
  <c r="L30" i="4"/>
  <c r="K59" i="4"/>
  <c r="N28" i="4"/>
  <c r="M57" i="4"/>
  <c r="M29" i="4"/>
  <c r="L58" i="4"/>
  <c r="O27" i="4"/>
  <c r="N56" i="4"/>
  <c r="J32" i="4"/>
  <c r="I61" i="4"/>
  <c r="K31" i="4"/>
  <c r="J60" i="4"/>
  <c r="I33" i="4"/>
  <c r="H62" i="4"/>
  <c r="H127" i="2"/>
  <c r="H113" i="2"/>
  <c r="H90" i="2"/>
  <c r="H66" i="2"/>
  <c r="H82" i="2"/>
  <c r="H77" i="2"/>
  <c r="H102" i="2"/>
  <c r="H57" i="2"/>
  <c r="H34" i="2"/>
  <c r="H25" i="2"/>
  <c r="H70" i="2"/>
  <c r="H54" i="2"/>
  <c r="H126" i="2"/>
  <c r="H30" i="2"/>
  <c r="H130" i="2"/>
  <c r="H98" i="2"/>
  <c r="H65" i="2"/>
  <c r="H58" i="2"/>
  <c r="H50" i="2"/>
  <c r="H129" i="2"/>
  <c r="H62" i="2"/>
  <c r="H96" i="2"/>
  <c r="H89" i="2"/>
  <c r="H122" i="2"/>
  <c r="H114" i="2"/>
  <c r="H109" i="2"/>
  <c r="H45" i="2"/>
  <c r="H121" i="2"/>
  <c r="H49" i="2"/>
  <c r="H118" i="2"/>
  <c r="H97" i="2"/>
  <c r="H64" i="2"/>
  <c r="H33" i="2"/>
  <c r="H26" i="2"/>
  <c r="H125" i="2"/>
  <c r="H117" i="2"/>
  <c r="H112" i="2"/>
  <c r="H105" i="2"/>
  <c r="H93" i="2"/>
  <c r="H85" i="2"/>
  <c r="H80" i="2"/>
  <c r="H73" i="2"/>
  <c r="H61" i="2"/>
  <c r="H53" i="2"/>
  <c r="H48" i="2"/>
  <c r="H41" i="2"/>
  <c r="H29" i="2"/>
  <c r="H101" i="2"/>
  <c r="H69" i="2"/>
  <c r="H37" i="2"/>
  <c r="H31" i="2"/>
  <c r="H106" i="2"/>
  <c r="H74" i="2"/>
  <c r="H42" i="2"/>
  <c r="H131" i="2"/>
  <c r="H28" i="2"/>
  <c r="H123" i="2"/>
  <c r="H107" i="2"/>
  <c r="H91" i="2"/>
  <c r="H75" i="2"/>
  <c r="H59" i="2"/>
  <c r="H43" i="2"/>
  <c r="H115" i="2"/>
  <c r="H99" i="2"/>
  <c r="H83" i="2"/>
  <c r="H67" i="2"/>
  <c r="H51" i="2"/>
  <c r="H36" i="2"/>
  <c r="H128" i="2"/>
  <c r="H120" i="2"/>
  <c r="H104" i="2"/>
  <c r="H88" i="2"/>
  <c r="H72" i="2"/>
  <c r="H56" i="2"/>
  <c r="H39" i="2"/>
  <c r="H124" i="2"/>
  <c r="H116" i="2"/>
  <c r="H108" i="2"/>
  <c r="H100" i="2"/>
  <c r="H92" i="2"/>
  <c r="H84" i="2"/>
  <c r="H76" i="2"/>
  <c r="H68" i="2"/>
  <c r="H60" i="2"/>
  <c r="H52" i="2"/>
  <c r="H44" i="2"/>
  <c r="H40" i="2"/>
  <c r="H32" i="2"/>
  <c r="H119" i="2"/>
  <c r="H111" i="2"/>
  <c r="H103" i="2"/>
  <c r="H95" i="2"/>
  <c r="H87" i="2"/>
  <c r="H79" i="2"/>
  <c r="H71" i="2"/>
  <c r="H63" i="2"/>
  <c r="H55" i="2"/>
  <c r="H47" i="2"/>
  <c r="H35" i="2"/>
  <c r="H27" i="2"/>
  <c r="G13" i="2"/>
  <c r="G14" i="2"/>
  <c r="G15" i="2"/>
  <c r="G16" i="2"/>
  <c r="G17" i="2"/>
  <c r="G18" i="2"/>
  <c r="G19" i="2"/>
  <c r="G20" i="2"/>
  <c r="G21" i="2"/>
  <c r="G22" i="2"/>
  <c r="G23" i="2"/>
  <c r="H24" i="2" s="1"/>
  <c r="G12" i="2"/>
  <c r="D46" i="3" l="1"/>
  <c r="C47" i="3"/>
  <c r="D47" i="3" s="1"/>
  <c r="J33" i="4"/>
  <c r="I62" i="4"/>
  <c r="L31" i="4"/>
  <c r="K60" i="4"/>
  <c r="O28" i="4"/>
  <c r="N57" i="4"/>
  <c r="K32" i="4"/>
  <c r="J61" i="4"/>
  <c r="M30" i="4"/>
  <c r="L59" i="4"/>
  <c r="N29" i="4"/>
  <c r="M58" i="4"/>
  <c r="P27" i="4"/>
  <c r="P56" i="4" s="1"/>
  <c r="O56" i="4"/>
  <c r="H23" i="2"/>
  <c r="H22" i="2"/>
  <c r="H21" i="2"/>
  <c r="D23" i="2"/>
  <c r="E23" i="2" s="1"/>
  <c r="F23" i="2" s="1"/>
  <c r="D22" i="2"/>
  <c r="E22" i="2" s="1"/>
  <c r="D21" i="2"/>
  <c r="F21" i="2" s="1"/>
  <c r="D20" i="2"/>
  <c r="F20" i="2" s="1"/>
  <c r="D19" i="2"/>
  <c r="E19" i="2" s="1"/>
  <c r="D18" i="2"/>
  <c r="F18" i="2" s="1"/>
  <c r="D17" i="2"/>
  <c r="E17" i="2" s="1"/>
  <c r="D16" i="2"/>
  <c r="F16" i="2" s="1"/>
  <c r="D15" i="2"/>
  <c r="D14" i="2"/>
  <c r="E14" i="2" s="1"/>
  <c r="D13" i="2"/>
  <c r="F13" i="2" s="1"/>
  <c r="D12" i="2"/>
  <c r="F12" i="2" s="1"/>
  <c r="H20" i="2"/>
  <c r="H19" i="2"/>
  <c r="H18" i="2"/>
  <c r="H17" i="2"/>
  <c r="H16" i="2"/>
  <c r="H15" i="2"/>
  <c r="H14" i="2"/>
  <c r="H13" i="2"/>
  <c r="H12" i="2"/>
  <c r="E65" i="4" s="1" a="1"/>
  <c r="F65" i="4" l="1"/>
  <c r="M65" i="4"/>
  <c r="K65" i="4"/>
  <c r="J65" i="4"/>
  <c r="J96" i="4" s="1"/>
  <c r="O65" i="4"/>
  <c r="P65" i="4"/>
  <c r="P91" i="4" s="1"/>
  <c r="G65" i="4"/>
  <c r="I65" i="4"/>
  <c r="I97" i="4" s="1"/>
  <c r="N65" i="4"/>
  <c r="H65" i="4"/>
  <c r="L65" i="4"/>
  <c r="L94" i="4" s="1"/>
  <c r="E65" i="4"/>
  <c r="O29" i="4"/>
  <c r="N58" i="4"/>
  <c r="M31" i="4"/>
  <c r="L60" i="4"/>
  <c r="P28" i="4"/>
  <c r="P57" i="4" s="1"/>
  <c r="O57" i="4"/>
  <c r="L32" i="4"/>
  <c r="K61" i="4"/>
  <c r="K96" i="4" s="1"/>
  <c r="N30" i="4"/>
  <c r="M59" i="4"/>
  <c r="K33" i="4"/>
  <c r="J62" i="4"/>
  <c r="E20" i="2"/>
  <c r="F22" i="2"/>
  <c r="F14" i="2"/>
  <c r="E15" i="2"/>
  <c r="F15" i="2"/>
  <c r="E12" i="2"/>
  <c r="F17" i="2"/>
  <c r="E13" i="2"/>
  <c r="E16" i="2"/>
  <c r="F19" i="2"/>
  <c r="L95" i="4" l="1"/>
  <c r="J97" i="4"/>
  <c r="M94" i="4"/>
  <c r="N93" i="4"/>
  <c r="O73" i="4"/>
  <c r="O72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E73" i="4"/>
  <c r="E72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O9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J5" i="2"/>
  <c r="J102" i="2" s="1"/>
  <c r="O92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M73" i="4"/>
  <c r="M72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I73" i="4"/>
  <c r="I72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2" i="4"/>
  <c r="N73" i="4"/>
  <c r="N72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N92" i="4"/>
  <c r="M32" i="4"/>
  <c r="L61" i="4"/>
  <c r="L96" i="4" s="1"/>
  <c r="L33" i="4"/>
  <c r="K62" i="4"/>
  <c r="K97" i="4" s="1"/>
  <c r="N31" i="4"/>
  <c r="M60" i="4"/>
  <c r="M95" i="4" s="1"/>
  <c r="O30" i="4"/>
  <c r="N59" i="4"/>
  <c r="N94" i="4" s="1"/>
  <c r="P29" i="4"/>
  <c r="P58" i="4" s="1"/>
  <c r="P93" i="4" s="1"/>
  <c r="O58" i="4"/>
  <c r="O93" i="4" s="1"/>
  <c r="E21" i="2"/>
  <c r="E18" i="2"/>
  <c r="J47" i="2" l="1"/>
  <c r="J34" i="2"/>
  <c r="J97" i="2"/>
  <c r="J131" i="2"/>
  <c r="J28" i="2"/>
  <c r="J24" i="2"/>
  <c r="J60" i="2"/>
  <c r="J13" i="2"/>
  <c r="K13" i="2" s="1"/>
  <c r="J105" i="2"/>
  <c r="J94" i="2"/>
  <c r="J76" i="2"/>
  <c r="J37" i="2"/>
  <c r="J108" i="2"/>
  <c r="J31" i="2"/>
  <c r="J98" i="2"/>
  <c r="J46" i="2"/>
  <c r="J128" i="2"/>
  <c r="J19" i="2"/>
  <c r="M19" i="2" s="1"/>
  <c r="J73" i="2"/>
  <c r="J23" i="2"/>
  <c r="K23" i="2" s="1"/>
  <c r="J40" i="2"/>
  <c r="J61" i="2"/>
  <c r="J109" i="2"/>
  <c r="J26" i="2"/>
  <c r="J79" i="2"/>
  <c r="J80" i="2"/>
  <c r="J17" i="2"/>
  <c r="M17" i="2" s="1"/>
  <c r="J93" i="2"/>
  <c r="J65" i="2"/>
  <c r="J25" i="2"/>
  <c r="J41" i="2"/>
  <c r="J33" i="2"/>
  <c r="J12" i="2"/>
  <c r="K12" i="2" s="1"/>
  <c r="J77" i="2"/>
  <c r="J103" i="2"/>
  <c r="J69" i="2"/>
  <c r="J113" i="2"/>
  <c r="J78" i="2"/>
  <c r="J96" i="2"/>
  <c r="J44" i="2"/>
  <c r="J125" i="2"/>
  <c r="J22" i="2"/>
  <c r="M22" i="2" s="1"/>
  <c r="J66" i="2"/>
  <c r="J16" i="2"/>
  <c r="K16" i="2" s="1"/>
  <c r="J62" i="2"/>
  <c r="J43" i="2"/>
  <c r="J75" i="2"/>
  <c r="J99" i="2"/>
  <c r="J122" i="2"/>
  <c r="J71" i="2"/>
  <c r="J116" i="2"/>
  <c r="J82" i="2"/>
  <c r="J91" i="2"/>
  <c r="J29" i="2"/>
  <c r="J64" i="2"/>
  <c r="J83" i="2"/>
  <c r="J110" i="2"/>
  <c r="J117" i="2"/>
  <c r="J59" i="2"/>
  <c r="J123" i="2"/>
  <c r="J45" i="2"/>
  <c r="J92" i="2"/>
  <c r="J18" i="2"/>
  <c r="J38" i="2"/>
  <c r="J67" i="2"/>
  <c r="J130" i="2"/>
  <c r="J56" i="2"/>
  <c r="J86" i="2"/>
  <c r="J87" i="2"/>
  <c r="J54" i="2"/>
  <c r="J52" i="2"/>
  <c r="J58" i="2"/>
  <c r="J81" i="2"/>
  <c r="J74" i="2"/>
  <c r="J15" i="2"/>
  <c r="M15" i="2" s="1"/>
  <c r="J39" i="2"/>
  <c r="J100" i="2"/>
  <c r="J27" i="2"/>
  <c r="J120" i="2"/>
  <c r="J50" i="2"/>
  <c r="J115" i="2"/>
  <c r="J104" i="2"/>
  <c r="J20" i="2"/>
  <c r="N20" i="2" s="1"/>
  <c r="J84" i="2"/>
  <c r="J42" i="2"/>
  <c r="J32" i="2"/>
  <c r="J63" i="2"/>
  <c r="J121" i="2"/>
  <c r="J106" i="2"/>
  <c r="J127" i="2"/>
  <c r="J114" i="2"/>
  <c r="J124" i="2"/>
  <c r="J119" i="2"/>
  <c r="J72" i="2"/>
  <c r="J111" i="2"/>
  <c r="J107" i="2"/>
  <c r="J57" i="2"/>
  <c r="J126" i="2"/>
  <c r="J30" i="2"/>
  <c r="J36" i="2"/>
  <c r="J68" i="2"/>
  <c r="J35" i="2"/>
  <c r="J112" i="2"/>
  <c r="J95" i="2"/>
  <c r="J85" i="2"/>
  <c r="J49" i="2"/>
  <c r="J70" i="2"/>
  <c r="J90" i="2"/>
  <c r="J21" i="2"/>
  <c r="K21" i="2" s="1"/>
  <c r="J101" i="2"/>
  <c r="J88" i="2"/>
  <c r="J48" i="2"/>
  <c r="J129" i="2"/>
  <c r="J55" i="2"/>
  <c r="J53" i="2"/>
  <c r="J118" i="2"/>
  <c r="J51" i="2"/>
  <c r="J14" i="2"/>
  <c r="M14" i="2" s="1"/>
  <c r="J89" i="2"/>
  <c r="I99" i="4"/>
  <c r="E99" i="4"/>
  <c r="J99" i="4"/>
  <c r="H99" i="4"/>
  <c r="F99" i="4"/>
  <c r="G99" i="4"/>
  <c r="K99" i="4"/>
  <c r="P30" i="4"/>
  <c r="P59" i="4" s="1"/>
  <c r="P94" i="4" s="1"/>
  <c r="O59" i="4"/>
  <c r="O94" i="4" s="1"/>
  <c r="O31" i="4"/>
  <c r="N60" i="4"/>
  <c r="N95" i="4" s="1"/>
  <c r="M33" i="4"/>
  <c r="L62" i="4"/>
  <c r="L97" i="4" s="1"/>
  <c r="N32" i="4"/>
  <c r="M61" i="4"/>
  <c r="M96" i="4" s="1"/>
  <c r="N22" i="2"/>
  <c r="N17" i="2"/>
  <c r="M12" i="2"/>
  <c r="K22" i="2"/>
  <c r="K19" i="2"/>
  <c r="M20" i="2"/>
  <c r="K20" i="2"/>
  <c r="N19" i="2"/>
  <c r="N23" i="2" l="1"/>
  <c r="N12" i="2"/>
  <c r="N15" i="2"/>
  <c r="N16" i="2"/>
  <c r="M23" i="2"/>
  <c r="M16" i="2"/>
  <c r="K17" i="2"/>
  <c r="N13" i="2"/>
  <c r="M13" i="2"/>
  <c r="K15" i="2"/>
  <c r="K18" i="2"/>
  <c r="N18" i="2"/>
  <c r="N21" i="2"/>
  <c r="K14" i="2"/>
  <c r="M18" i="2"/>
  <c r="N14" i="2"/>
  <c r="M21" i="2"/>
  <c r="L99" i="4"/>
  <c r="O32" i="4"/>
  <c r="N61" i="4"/>
  <c r="N96" i="4" s="1"/>
  <c r="P31" i="4"/>
  <c r="P60" i="4" s="1"/>
  <c r="P95" i="4" s="1"/>
  <c r="O60" i="4"/>
  <c r="O95" i="4" s="1"/>
  <c r="N33" i="4"/>
  <c r="M62" i="4"/>
  <c r="M97" i="4" s="1"/>
  <c r="M25" i="2" l="1"/>
  <c r="N25" i="2"/>
  <c r="N26" i="2"/>
  <c r="M99" i="4"/>
  <c r="O33" i="4"/>
  <c r="N62" i="4"/>
  <c r="N97" i="4" s="1"/>
  <c r="P32" i="4"/>
  <c r="P61" i="4" s="1"/>
  <c r="P96" i="4" s="1"/>
  <c r="O61" i="4"/>
  <c r="O96" i="4" s="1"/>
  <c r="N99" i="4" l="1"/>
  <c r="P33" i="4"/>
  <c r="P62" i="4" s="1"/>
  <c r="P97" i="4" s="1"/>
  <c r="O62" i="4"/>
  <c r="O97" i="4" s="1"/>
  <c r="O99" i="4" l="1"/>
  <c r="P99" i="4"/>
  <c r="E2" i="4" l="1"/>
</calcChain>
</file>

<file path=xl/sharedStrings.xml><?xml version="1.0" encoding="utf-8"?>
<sst xmlns="http://schemas.openxmlformats.org/spreadsheetml/2006/main" count="196" uniqueCount="151">
  <si>
    <t>LGD</t>
  </si>
  <si>
    <t>EAD</t>
  </si>
  <si>
    <t>DF</t>
  </si>
  <si>
    <t xml:space="preserve">Reporting date </t>
  </si>
  <si>
    <t>Maturity date</t>
  </si>
  <si>
    <t>Principal</t>
  </si>
  <si>
    <t>%</t>
  </si>
  <si>
    <t>CPD</t>
  </si>
  <si>
    <t>MPD</t>
  </si>
  <si>
    <t>ECL 1</t>
  </si>
  <si>
    <t>ECL 2</t>
  </si>
  <si>
    <t>1 year PD</t>
  </si>
  <si>
    <t>1st year</t>
  </si>
  <si>
    <t>IRR</t>
  </si>
  <si>
    <t>PD</t>
  </si>
  <si>
    <t>MtM 12</t>
  </si>
  <si>
    <t>MtM 11</t>
  </si>
  <si>
    <t>MtM 10</t>
  </si>
  <si>
    <t>MtM 9</t>
  </si>
  <si>
    <t>MtM 8</t>
  </si>
  <si>
    <t>MtM 7</t>
  </si>
  <si>
    <t>MtM 6</t>
  </si>
  <si>
    <t>MtM 5</t>
  </si>
  <si>
    <t>MtM 4</t>
  </si>
  <si>
    <t>MtM 3</t>
  </si>
  <si>
    <t>MtM 2</t>
  </si>
  <si>
    <t>MtM 1</t>
  </si>
  <si>
    <t>t12</t>
  </si>
  <si>
    <t>t11</t>
  </si>
  <si>
    <t>t10</t>
  </si>
  <si>
    <t>t9</t>
  </si>
  <si>
    <t>t8</t>
  </si>
  <si>
    <t>t7</t>
  </si>
  <si>
    <t>t6</t>
  </si>
  <si>
    <t>t5</t>
  </si>
  <si>
    <t>t4</t>
  </si>
  <si>
    <t>t3</t>
  </si>
  <si>
    <t>t2</t>
  </si>
  <si>
    <t>t1</t>
  </si>
  <si>
    <t>t0</t>
  </si>
  <si>
    <t>Sumilation of fair value of the instrument</t>
  </si>
  <si>
    <t>MtM 13</t>
  </si>
  <si>
    <t>MtM 0</t>
  </si>
  <si>
    <t>MtM 14</t>
  </si>
  <si>
    <t>MtM 15</t>
  </si>
  <si>
    <t>MtM 16</t>
  </si>
  <si>
    <t>MtM 17</t>
  </si>
  <si>
    <t>MtM 18</t>
  </si>
  <si>
    <t>MtM 19</t>
  </si>
  <si>
    <t>MtM 20</t>
  </si>
  <si>
    <t>MtM 21</t>
  </si>
  <si>
    <t>MtM 22</t>
  </si>
  <si>
    <t>MtM 23</t>
  </si>
  <si>
    <t>MtM 24</t>
  </si>
  <si>
    <t>MtM 25</t>
  </si>
  <si>
    <t>Monte Сarlo of underlying asset</t>
  </si>
  <si>
    <t>MtM</t>
  </si>
  <si>
    <t>Price 0</t>
  </si>
  <si>
    <t>Price 1</t>
  </si>
  <si>
    <t>Price 2</t>
  </si>
  <si>
    <t>Price 3</t>
  </si>
  <si>
    <t>Price 4</t>
  </si>
  <si>
    <t>Price 5</t>
  </si>
  <si>
    <t>Price 6</t>
  </si>
  <si>
    <t>Price 7</t>
  </si>
  <si>
    <t>Price 8</t>
  </si>
  <si>
    <t>Price 9</t>
  </si>
  <si>
    <t>Price 10</t>
  </si>
  <si>
    <t>Price 11</t>
  </si>
  <si>
    <t>Price 12</t>
  </si>
  <si>
    <t>Price 13</t>
  </si>
  <si>
    <t>Price 14</t>
  </si>
  <si>
    <t>Price 15</t>
  </si>
  <si>
    <t>Price 16</t>
  </si>
  <si>
    <t>Price 17</t>
  </si>
  <si>
    <t>Price 18</t>
  </si>
  <si>
    <t>Price 19</t>
  </si>
  <si>
    <t>Price 20</t>
  </si>
  <si>
    <t>Price 21</t>
  </si>
  <si>
    <t>Price 22</t>
  </si>
  <si>
    <t>Price 23</t>
  </si>
  <si>
    <t>Price 24</t>
  </si>
  <si>
    <t>Price 25</t>
  </si>
  <si>
    <t>Price</t>
  </si>
  <si>
    <t>mPD</t>
  </si>
  <si>
    <t>CVA</t>
  </si>
  <si>
    <t>CVA matrix</t>
  </si>
  <si>
    <t>CVA for calculations of FV of derivative=&gt;</t>
  </si>
  <si>
    <t>Mathematical expectation of loss</t>
  </si>
  <si>
    <t>CVA 0</t>
  </si>
  <si>
    <t>CVA 1</t>
  </si>
  <si>
    <t>CVA 2</t>
  </si>
  <si>
    <t>CVA 3</t>
  </si>
  <si>
    <t>CVA 4</t>
  </si>
  <si>
    <t>CVA 5</t>
  </si>
  <si>
    <t>CVA 6</t>
  </si>
  <si>
    <t>CVA 7</t>
  </si>
  <si>
    <t>CVA 8</t>
  </si>
  <si>
    <t>CVA 9</t>
  </si>
  <si>
    <t>CVA 10</t>
  </si>
  <si>
    <t>CVA 11</t>
  </si>
  <si>
    <t>CVA 12</t>
  </si>
  <si>
    <t>CVA 13</t>
  </si>
  <si>
    <t>CVA 14</t>
  </si>
  <si>
    <t>CVA 15</t>
  </si>
  <si>
    <t>CVA 16</t>
  </si>
  <si>
    <t>CVA 17</t>
  </si>
  <si>
    <t>CVA 18</t>
  </si>
  <si>
    <t>CVA 19</t>
  </si>
  <si>
    <t>CVA 20</t>
  </si>
  <si>
    <t>CVA 21</t>
  </si>
  <si>
    <t>CVA 22</t>
  </si>
  <si>
    <t>CVA 23</t>
  </si>
  <si>
    <t>CVA 24</t>
  </si>
  <si>
    <t>CVA 25</t>
  </si>
  <si>
    <t>PV</t>
  </si>
  <si>
    <t>r</t>
  </si>
  <si>
    <t>m</t>
  </si>
  <si>
    <t>accruals per year</t>
  </si>
  <si>
    <t>Period (n)</t>
  </si>
  <si>
    <t>Simple</t>
  </si>
  <si>
    <t>Compounded</t>
  </si>
  <si>
    <t>Continuously compounded</t>
  </si>
  <si>
    <t>Continious</t>
  </si>
  <si>
    <t>simple rate</t>
  </si>
  <si>
    <t>Compound rate to simple rate</t>
  </si>
  <si>
    <t>FV 1 year</t>
  </si>
  <si>
    <t>FV 2 year</t>
  </si>
  <si>
    <t>contractual cash flows</t>
  </si>
  <si>
    <t>Date</t>
  </si>
  <si>
    <t>Discounted difference between cash flows</t>
  </si>
  <si>
    <t>EL=&gt;</t>
  </si>
  <si>
    <t>Banks expects to receive cash flows from the borrower</t>
  </si>
  <si>
    <t>Contractual cash flows</t>
  </si>
  <si>
    <t>difference between expected and contractuals cash flows</t>
  </si>
  <si>
    <t>Cumulative PD</t>
  </si>
  <si>
    <t>Worst case scenario</t>
  </si>
  <si>
    <t>probability of the scenario=&gt;</t>
  </si>
  <si>
    <t>Baseline scenario</t>
  </si>
  <si>
    <t>Best case scenario</t>
  </si>
  <si>
    <t>EL rate</t>
  </si>
  <si>
    <t>Outstanding amount</t>
  </si>
  <si>
    <t>check</t>
  </si>
  <si>
    <t>Individual provision calc</t>
  </si>
  <si>
    <t>Collective provision calculation</t>
  </si>
  <si>
    <t>volume</t>
  </si>
  <si>
    <t>price</t>
  </si>
  <si>
    <t>CF</t>
  </si>
  <si>
    <t>best case</t>
  </si>
  <si>
    <t>baseline</t>
  </si>
  <si>
    <t>Monte Сarlo of MtM (derivative price) = expected positive exposure (EPE)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</si>
</sst>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_-* #,##0.00\ _₽_-;\-* #,##0.00\ _₽_-;_-* &quot;-&quot;??\ _₽_-;_-@_-"/>
    <numFmt numFmtId="166" formatCode="_-* #,##0\ _₽_-;\-* #,##0\ _₽_-;_-* &quot;-&quot;??\ _₽_-;_-@_-"/>
    <numFmt numFmtId="167" formatCode="0.0%"/>
    <numFmt numFmtId="168" formatCode="0.0000"/>
    <numFmt numFmtId="169" formatCode="0.0000%"/>
    <numFmt numFmtId="170" formatCode="0.000%"/>
    <numFmt numFmtId="171" formatCode="_-* #,##0.0\ _₽_-;\-* #,##0.0\ _₽_-;_-* &quot;-&quot;??\ _₽_-;_-@_-"/>
    <numFmt numFmtId="172" formatCode="_(* #,##0_);_(* \(#,##0\);_(* &quot;-&quot;??_);_(@_)"/>
    <numFmt numFmtId="173" formatCode="_(* #,##0.0000000_);_(* \(#,##0.0000000\);_(* &quot;-&quot;??_);_(@_)"/>
    <numFmt numFmtId="174" formatCode="_(* #,##0.00000000_);_(* \(#,##0.00000000\);_(* &quot;-&quot;??_);_(@_)"/>
    <numFmt numFmtId="175" formatCode="_(* #,##0.000_);_(* \(#,##0.000\);_(* &quot;-&quot;??_);_(@_)"/>
    <numFmt numFmtId="17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166" fontId="2" fillId="0" borderId="0" xfId="1" applyNumberFormat="1" applyFont="1"/>
    <xf numFmtId="166" fontId="2" fillId="0" borderId="0" xfId="0" applyNumberFormat="1" applyFont="1"/>
    <xf numFmtId="9" fontId="2" fillId="0" borderId="0" xfId="0" applyNumberFormat="1" applyFont="1"/>
    <xf numFmtId="167" fontId="2" fillId="0" borderId="0" xfId="0" applyNumberFormat="1" applyFont="1"/>
    <xf numFmtId="0" fontId="3" fillId="0" borderId="0" xfId="0" applyFont="1" applyAlignment="1">
      <alignment horizontal="center"/>
    </xf>
    <xf numFmtId="14" fontId="2" fillId="0" borderId="0" xfId="0" applyNumberFormat="1" applyFont="1" applyFill="1"/>
    <xf numFmtId="166" fontId="2" fillId="0" borderId="0" xfId="0" applyNumberFormat="1" applyFont="1" applyFill="1"/>
    <xf numFmtId="9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/>
    <xf numFmtId="166" fontId="2" fillId="0" borderId="0" xfId="1" applyNumberFormat="1" applyFont="1" applyFill="1"/>
    <xf numFmtId="166" fontId="3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2" borderId="0" xfId="0" applyFont="1" applyFill="1"/>
    <xf numFmtId="14" fontId="2" fillId="2" borderId="0" xfId="0" applyNumberFormat="1" applyFont="1" applyFill="1"/>
    <xf numFmtId="166" fontId="2" fillId="2" borderId="0" xfId="1" applyNumberFormat="1" applyFont="1" applyFill="1"/>
    <xf numFmtId="9" fontId="2" fillId="2" borderId="0" xfId="0" applyNumberFormat="1" applyFont="1" applyFill="1"/>
    <xf numFmtId="10" fontId="2" fillId="0" borderId="0" xfId="2" applyNumberFormat="1" applyFont="1"/>
    <xf numFmtId="169" fontId="2" fillId="0" borderId="0" xfId="2" applyNumberFormat="1" applyFont="1"/>
    <xf numFmtId="10" fontId="2" fillId="0" borderId="0" xfId="2" applyNumberFormat="1" applyFont="1" applyFill="1"/>
    <xf numFmtId="10" fontId="2" fillId="0" borderId="0" xfId="0" applyNumberFormat="1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2" fillId="3" borderId="0" xfId="0" applyNumberFormat="1" applyFont="1" applyFill="1"/>
    <xf numFmtId="169" fontId="2" fillId="5" borderId="0" xfId="0" applyNumberFormat="1" applyFont="1" applyFill="1"/>
    <xf numFmtId="165" fontId="2" fillId="0" borderId="0" xfId="0" applyNumberFormat="1" applyFont="1"/>
    <xf numFmtId="170" fontId="2" fillId="0" borderId="0" xfId="2" applyNumberFormat="1" applyFont="1"/>
    <xf numFmtId="169" fontId="2" fillId="0" borderId="0" xfId="0" applyNumberFormat="1" applyFont="1" applyFill="1"/>
    <xf numFmtId="167" fontId="2" fillId="0" borderId="0" xfId="2" applyNumberFormat="1" applyFont="1"/>
    <xf numFmtId="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169" fontId="0" fillId="0" borderId="0" xfId="2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6" fontId="3" fillId="3" borderId="0" xfId="1" applyNumberFormat="1" applyFont="1" applyFill="1" applyAlignment="1">
      <alignment horizontal="center"/>
    </xf>
    <xf numFmtId="171" fontId="3" fillId="4" borderId="0" xfId="1" applyNumberFormat="1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9" fontId="4" fillId="0" borderId="0" xfId="0" applyNumberFormat="1" applyFont="1"/>
    <xf numFmtId="171" fontId="4" fillId="0" borderId="0" xfId="1" applyNumberFormat="1" applyFont="1"/>
    <xf numFmtId="171" fontId="4" fillId="0" borderId="0" xfId="0" applyNumberFormat="1" applyFont="1"/>
    <xf numFmtId="2" fontId="4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171" fontId="6" fillId="0" borderId="3" xfId="0" applyNumberFormat="1" applyFont="1" applyBorder="1" applyAlignment="1">
      <alignment vertical="center"/>
    </xf>
    <xf numFmtId="0" fontId="4" fillId="0" borderId="0" xfId="3" applyFont="1"/>
    <xf numFmtId="172" fontId="4" fillId="0" borderId="0" xfId="4" applyNumberFormat="1" applyFont="1"/>
    <xf numFmtId="167" fontId="4" fillId="0" borderId="0" xfId="5" applyNumberFormat="1" applyFont="1"/>
    <xf numFmtId="0" fontId="4" fillId="0" borderId="0" xfId="3" applyFont="1" applyAlignment="1">
      <alignment horizontal="center" vertical="center"/>
    </xf>
    <xf numFmtId="172" fontId="4" fillId="0" borderId="0" xfId="4" applyNumberFormat="1" applyFont="1" applyAlignment="1">
      <alignment horizontal="center" vertical="center" wrapText="1"/>
    </xf>
    <xf numFmtId="0" fontId="5" fillId="0" borderId="0" xfId="3" applyFont="1"/>
    <xf numFmtId="14" fontId="5" fillId="0" borderId="0" xfId="3" applyNumberFormat="1" applyFont="1"/>
    <xf numFmtId="172" fontId="5" fillId="0" borderId="0" xfId="4" applyNumberFormat="1" applyFont="1"/>
    <xf numFmtId="14" fontId="4" fillId="0" borderId="0" xfId="3" applyNumberFormat="1" applyFont="1"/>
    <xf numFmtId="170" fontId="4" fillId="0" borderId="0" xfId="5" applyNumberFormat="1" applyFont="1"/>
    <xf numFmtId="173" fontId="4" fillId="0" borderId="0" xfId="4" applyNumberFormat="1" applyFont="1"/>
    <xf numFmtId="164" fontId="4" fillId="0" borderId="0" xfId="4" applyNumberFormat="1" applyFont="1"/>
    <xf numFmtId="174" fontId="4" fillId="0" borderId="0" xfId="4" applyNumberFormat="1" applyFont="1"/>
    <xf numFmtId="0" fontId="5" fillId="0" borderId="0" xfId="0" applyFont="1" applyAlignment="1">
      <alignment horizontal="center" vertical="center" wrapText="1"/>
    </xf>
    <xf numFmtId="14" fontId="4" fillId="0" borderId="0" xfId="0" applyNumberFormat="1" applyFont="1"/>
    <xf numFmtId="167" fontId="5" fillId="0" borderId="0" xfId="2" applyNumberFormat="1" applyFont="1" applyAlignment="1">
      <alignment horizontal="center" vertical="center" wrapText="1"/>
    </xf>
    <xf numFmtId="175" fontId="4" fillId="0" borderId="0" xfId="4" applyNumberFormat="1" applyFont="1"/>
    <xf numFmtId="165" fontId="4" fillId="0" borderId="0" xfId="1" applyFont="1"/>
    <xf numFmtId="167" fontId="4" fillId="0" borderId="0" xfId="2" applyNumberFormat="1" applyFont="1"/>
    <xf numFmtId="167" fontId="5" fillId="0" borderId="0" xfId="2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167" fontId="4" fillId="0" borderId="0" xfId="2" applyNumberFormat="1" applyFont="1" applyAlignment="1">
      <alignment horizontal="center" vertical="center" wrapText="1"/>
    </xf>
    <xf numFmtId="165" fontId="5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9" fillId="0" borderId="0" xfId="1" applyFont="1"/>
    <xf numFmtId="165" fontId="9" fillId="0" borderId="0" xfId="0" applyNumberFormat="1" applyFont="1"/>
    <xf numFmtId="0" fontId="4" fillId="3" borderId="0" xfId="0" applyFont="1" applyFill="1"/>
    <xf numFmtId="0" fontId="5" fillId="3" borderId="0" xfId="0" applyFont="1" applyFill="1"/>
    <xf numFmtId="167" fontId="4" fillId="3" borderId="0" xfId="2" applyNumberFormat="1" applyFont="1" applyFill="1"/>
    <xf numFmtId="165" fontId="4" fillId="3" borderId="0" xfId="1" applyFont="1" applyFill="1"/>
    <xf numFmtId="0" fontId="3" fillId="3" borderId="0" xfId="0" applyFont="1" applyFill="1"/>
    <xf numFmtId="176" fontId="4" fillId="0" borderId="0" xfId="0" applyNumberFormat="1" applyFont="1"/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6" borderId="0" xfId="0" applyFill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6">
    <cellStyle name="Comma" xfId="1" builtinId="3"/>
    <cellStyle name="Normal" xfId="0" builtinId="0"/>
    <cellStyle name="Percent" xfId="2" builtinId="5"/>
    <cellStyle name="Обычный 2" xfId="3" xr:uid="{00000000-0005-0000-0000-000001000000}"/>
    <cellStyle name="Процентный 2" xfId="5" xr:uid="{00000000-0005-0000-0000-000003000000}"/>
    <cellStyle name="Финансовый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78839525515594E-2"/>
          <c:y val="0.16708333333333336"/>
          <c:w val="0.8962084470682572"/>
          <c:h val="0.6386190301854201"/>
        </c:manualLayout>
      </c:layout>
      <c:lineChart>
        <c:grouping val="standard"/>
        <c:varyColors val="0"/>
        <c:ser>
          <c:idx val="0"/>
          <c:order val="0"/>
          <c:tx>
            <c:strRef>
              <c:f>'Interest accrual'!$C$7</c:f>
              <c:strCache>
                <c:ptCount val="1"/>
                <c:pt idx="0">
                  <c:v> Simple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'Interest accrual'!$B$8:$B$32</c:f>
              <c:numCache>
                <c:formatCode>m/d/yyyy</c:formatCode>
                <c:ptCount val="2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</c:numCache>
            </c:numRef>
          </c:cat>
          <c:val>
            <c:numRef>
              <c:f>'Interest accrual'!$C$8:$C$32</c:f>
              <c:numCache>
                <c:formatCode>_(* #,##0_);_(* \(#,##0\);_(* "-"??_);_(@_)</c:formatCode>
                <c:ptCount val="25"/>
                <c:pt idx="0">
                  <c:v>1000000</c:v>
                </c:pt>
                <c:pt idx="1">
                  <c:v>1008493.1506849315</c:v>
                </c:pt>
                <c:pt idx="2">
                  <c:v>1016164.3835616439</c:v>
                </c:pt>
                <c:pt idx="3">
                  <c:v>1024657.5342465753</c:v>
                </c:pt>
                <c:pt idx="4">
                  <c:v>1032876.7123287672</c:v>
                </c:pt>
                <c:pt idx="5">
                  <c:v>1041369.8630136987</c:v>
                </c:pt>
                <c:pt idx="6">
                  <c:v>1049589.0410958903</c:v>
                </c:pt>
                <c:pt idx="7">
                  <c:v>1058082.1917808219</c:v>
                </c:pt>
                <c:pt idx="8">
                  <c:v>1066575.3424657534</c:v>
                </c:pt>
                <c:pt idx="9">
                  <c:v>1074794.5205479453</c:v>
                </c:pt>
                <c:pt idx="10">
                  <c:v>1083287.6712328768</c:v>
                </c:pt>
                <c:pt idx="11">
                  <c:v>1091506.8493150687</c:v>
                </c:pt>
                <c:pt idx="12">
                  <c:v>1100000</c:v>
                </c:pt>
                <c:pt idx="13">
                  <c:v>1108493.1506849315</c:v>
                </c:pt>
                <c:pt idx="14">
                  <c:v>1116164.383561644</c:v>
                </c:pt>
                <c:pt idx="15">
                  <c:v>1124657.5342465756</c:v>
                </c:pt>
                <c:pt idx="16">
                  <c:v>1132876.7123287672</c:v>
                </c:pt>
                <c:pt idx="17">
                  <c:v>1141369.8630136985</c:v>
                </c:pt>
                <c:pt idx="18">
                  <c:v>1149589.0410958903</c:v>
                </c:pt>
                <c:pt idx="19">
                  <c:v>1158082.1917808219</c:v>
                </c:pt>
                <c:pt idx="20">
                  <c:v>1166575.3424657534</c:v>
                </c:pt>
                <c:pt idx="21">
                  <c:v>1174794.5205479453</c:v>
                </c:pt>
                <c:pt idx="22">
                  <c:v>1183287.6712328768</c:v>
                </c:pt>
                <c:pt idx="23">
                  <c:v>1191506.8493150685</c:v>
                </c:pt>
                <c:pt idx="24">
                  <c:v>1200000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7-4315-84B8-35E898D7D434}"/>
            </c:ext>
          </c:extLst>
        </c:ser>
        <c:ser>
          <c:idx val="1"/>
          <c:order val="1"/>
          <c:tx>
            <c:strRef>
              <c:f>'Interest accrual'!$D$7</c:f>
              <c:strCache>
                <c:ptCount val="1"/>
                <c:pt idx="0">
                  <c:v> Compounded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'Interest accrual'!$B$8:$B$32</c:f>
              <c:numCache>
                <c:formatCode>m/d/yyyy</c:formatCode>
                <c:ptCount val="2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</c:numCache>
            </c:numRef>
          </c:cat>
          <c:val>
            <c:numRef>
              <c:f>'Interest accrual'!$D$8:$D$32</c:f>
              <c:numCache>
                <c:formatCode>_(* #,##0_);_(* \(#,##0\);_(* "-"??_);_(@_)</c:formatCode>
                <c:ptCount val="25"/>
                <c:pt idx="0">
                  <c:v>1000000</c:v>
                </c:pt>
                <c:pt idx="1">
                  <c:v>1008127.688966854</c:v>
                </c:pt>
                <c:pt idx="2">
                  <c:v>1015525.5919365087</c:v>
                </c:pt>
                <c:pt idx="3">
                  <c:v>1023779.468085649</c:v>
                </c:pt>
                <c:pt idx="4">
                  <c:v>1031830.9583913459</c:v>
                </c:pt>
                <c:pt idx="5">
                  <c:v>1040217.3594875215</c:v>
                </c:pt>
                <c:pt idx="6">
                  <c:v>1048398.1252157033</c:v>
                </c:pt>
                <c:pt idx="7">
                  <c:v>1056919.1790908894</c:v>
                </c:pt>
                <c:pt idx="8">
                  <c:v>1065509.4894416428</c:v>
                </c:pt>
                <c:pt idx="9">
                  <c:v>1073889.16454971</c:v>
                </c:pt>
                <c:pt idx="10">
                  <c:v>1082617.4016640447</c:v>
                </c:pt>
                <c:pt idx="11">
                  <c:v>1091131.6215580772</c:v>
                </c:pt>
                <c:pt idx="12">
                  <c:v>1100000</c:v>
                </c:pt>
                <c:pt idx="13">
                  <c:v>1108940.4578635395</c:v>
                </c:pt>
                <c:pt idx="14">
                  <c:v>1117078.1511301596</c:v>
                </c:pt>
                <c:pt idx="15">
                  <c:v>1126157.4148942139</c:v>
                </c:pt>
                <c:pt idx="16">
                  <c:v>1135014.0542304805</c:v>
                </c:pt>
                <c:pt idx="17">
                  <c:v>1144239.0954362738</c:v>
                </c:pt>
                <c:pt idx="18">
                  <c:v>1153237.937737274</c:v>
                </c:pt>
                <c:pt idx="19">
                  <c:v>1162611.0969999786</c:v>
                </c:pt>
                <c:pt idx="20">
                  <c:v>1172060.438385807</c:v>
                </c:pt>
                <c:pt idx="21">
                  <c:v>1181278.0810046808</c:v>
                </c:pt>
                <c:pt idx="22">
                  <c:v>1190879.1418304492</c:v>
                </c:pt>
                <c:pt idx="23">
                  <c:v>1200244.7837138847</c:v>
                </c:pt>
                <c:pt idx="24">
                  <c:v>1210000.0000000002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7-4315-84B8-35E898D7D434}"/>
            </c:ext>
          </c:extLst>
        </c:ser>
        <c:ser>
          <c:idx val="2"/>
          <c:order val="2"/>
          <c:tx>
            <c:strRef>
              <c:f>'Interest accrual'!$E$7</c:f>
              <c:strCache>
                <c:ptCount val="1"/>
                <c:pt idx="0">
                  <c:v> Continuously compounded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'Interest accrual'!$B$8:$B$32</c:f>
              <c:numCache>
                <c:formatCode>m/d/yyyy</c:formatCode>
                <c:ptCount val="2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</c:numCache>
            </c:numRef>
          </c:cat>
          <c:val>
            <c:numRef>
              <c:f>'Interest accrual'!$E$8:$E$32</c:f>
              <c:numCache>
                <c:formatCode>_(* #,##0_);_(* \(#,##0\);_(* "-"??_);_(@_)</c:formatCode>
                <c:ptCount val="25"/>
                <c:pt idx="0">
                  <c:v>1000000</c:v>
                </c:pt>
                <c:pt idx="1">
                  <c:v>1008529.3198133156</c:v>
                </c:pt>
                <c:pt idx="2">
                  <c:v>1016295.7339881347</c:v>
                </c:pt>
                <c:pt idx="3">
                  <c:v>1024964.0453282278</c:v>
                </c:pt>
                <c:pt idx="4">
                  <c:v>1033423.1230568048</c:v>
                </c:pt>
                <c:pt idx="5">
                  <c:v>1042237.5193758316</c:v>
                </c:pt>
                <c:pt idx="6">
                  <c:v>1050839.1559193027</c:v>
                </c:pt>
                <c:pt idx="7">
                  <c:v>1059802.0991524933</c:v>
                </c:pt>
                <c:pt idx="8">
                  <c:v>1068841.490194988</c:v>
                </c:pt>
                <c:pt idx="9">
                  <c:v>1077662.690593478</c:v>
                </c:pt>
                <c:pt idx="10">
                  <c:v>1086854.4203324281</c:v>
                </c:pt>
                <c:pt idx="11">
                  <c:v>1095824.2823126062</c:v>
                </c:pt>
                <c:pt idx="12">
                  <c:v>1105170.9180756477</c:v>
                </c:pt>
                <c:pt idx="13">
                  <c:v>1114597.2742842904</c:v>
                </c:pt>
                <c:pt idx="14">
                  <c:v>1123180.4893680308</c:v>
                </c:pt>
                <c:pt idx="15">
                  <c:v>1132760.4549699272</c:v>
                </c:pt>
                <c:pt idx="16">
                  <c:v>1142109.1816692918</c:v>
                </c:pt>
                <c:pt idx="17">
                  <c:v>1151850.5961414734</c:v>
                </c:pt>
                <c:pt idx="18">
                  <c:v>1161356.8746971744</c:v>
                </c:pt>
                <c:pt idx="19">
                  <c:v>1171262.4588988593</c:v>
                </c:pt>
                <c:pt idx="20">
                  <c:v>1181252.5309961382</c:v>
                </c:pt>
                <c:pt idx="21">
                  <c:v>1191001.4651390668</c:v>
                </c:pt>
                <c:pt idx="22">
                  <c:v>1201159.8975333653</c:v>
                </c:pt>
                <c:pt idx="23">
                  <c:v>1211073.1281330108</c:v>
                </c:pt>
                <c:pt idx="24">
                  <c:v>1221402.7581601699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E7-4315-84B8-35E898D7D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933280"/>
        <c:axId val="773931968"/>
      </c:lineChart>
      <c:dateAx>
        <c:axId val="773933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73931968"/>
        <c:crosses val="autoZero"/>
        <c:auto val="1"/>
        <c:lblOffset val="100"/>
        <c:baseTimeUnit val="months"/>
      </c:dateAx>
      <c:valAx>
        <c:axId val="773931968"/>
        <c:scaling>
          <c:orientation val="minMax"/>
          <c:max val="1400000"/>
          <c:min val="9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7393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F695EB4DC12C3AC01676A4B59142430C.dms.sberbank.ru/F695EB4DC12C3AC01676A4B59142430C-A3706015402A346BAE2C7E4161CEDD42-0AC427D71DC59EAA26634B64A6A391BC/1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F695EB4DC12C3AC01676A4B59142430C.dms.sberbank.ru/F695EB4DC12C3AC01676A4B59142430C-A3706015402A346BAE2C7E4161CEDD42-0AC427D71DC59EAA26634B64A6A391BC/1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F695EB4DC12C3AC01676A4B59142430C.dms.sberbank.ru/F695EB4DC12C3AC01676A4B59142430C-A3706015402A346BAE2C7E4161CEDD42-0AC427D71DC59EAA26634B64A6A391BC/1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://F695EB4DC12C3AC01676A4B59142430C.dms.sberbank.ru/F695EB4DC12C3AC01676A4B59142430C-A3706015402A346BAE2C7E4161CEDD42-0AC427D71DC59EAA26634B64A6A391BC/1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http://F695EB4DC12C3AC01676A4B59142430C.dms.sberbank.ru/F695EB4DC12C3AC01676A4B59142430C-A3706015402A346BAE2C7E4161CEDD42-0AC427D71DC59EAA26634B64A6A391BC/1.png" TargetMode="Externa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1588</xdr:colOff>
      <xdr:row>2</xdr:row>
      <xdr:rowOff>1588</xdr:rowOff>
    </xdr:to>
    <xdr:pic>
      <xdr:nvPicPr>
        <xdr:cNvPr id="7" name="Рисунок 6" descr="http://F695EB4DC12C3AC01676A4B59142430C.dms.sberbank.ru/F695EB4DC12C3AC01676A4B59142430C-A3706015402A346BAE2C7E4161CEDD42-0AC427D71DC59EAA26634B64A6A391BC/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1588</xdr:colOff>
      <xdr:row>3</xdr:row>
      <xdr:rowOff>1588</xdr:rowOff>
    </xdr:to>
    <xdr:pic>
      <xdr:nvPicPr>
        <xdr:cNvPr id="9" name="Рисунок 8" descr="http://F695EB4DC12C3AC01676A4B59142430C.dms.sberbank.ru/F695EB4DC12C3AC01676A4B59142430C-A3706015402A346BAE2C7E4161CEDD42-0AC427D71DC59EAA26634B64A6A391BC/1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9" name="Рисунок 8" descr="http://F695EB4DC12C3AC01676A4B59142430C.dms.sberbank.ru/F695EB4DC12C3AC01676A4B59142430C-A3706015402A346BAE2C7E4161CEDD42-0AC427D71DC59EAA26634B64A6A391BC/1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1588</xdr:colOff>
      <xdr:row>2</xdr:row>
      <xdr:rowOff>1588</xdr:rowOff>
    </xdr:to>
    <xdr:pic>
      <xdr:nvPicPr>
        <xdr:cNvPr id="9" name="Рисунок 8" descr="http://F695EB4DC12C3AC01676A4B59142430C.dms.sberbank.ru/F695EB4DC12C3AC01676A4B59142430C-A3706015402A346BAE2C7E4161CEDD42-0AC427D71DC59EAA26634B64A6A391BC/1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55562</xdr:colOff>
      <xdr:row>1</xdr:row>
      <xdr:rowOff>107678</xdr:rowOff>
    </xdr:from>
    <xdr:to>
      <xdr:col>14</xdr:col>
      <xdr:colOff>188133</xdr:colOff>
      <xdr:row>14</xdr:row>
      <xdr:rowOff>105895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4462" y="234678"/>
          <a:ext cx="3180571" cy="1909567"/>
        </a:xfrm>
        <a:prstGeom prst="rect">
          <a:avLst/>
        </a:prstGeom>
      </xdr:spPr>
    </xdr:pic>
    <xdr:clientData/>
  </xdr:twoCellAnchor>
  <xdr:twoCellAnchor>
    <xdr:from>
      <xdr:col>14</xdr:col>
      <xdr:colOff>162718</xdr:colOff>
      <xdr:row>1</xdr:row>
      <xdr:rowOff>23813</xdr:rowOff>
    </xdr:from>
    <xdr:to>
      <xdr:col>24</xdr:col>
      <xdr:colOff>261937</xdr:colOff>
      <xdr:row>34</xdr:row>
      <xdr:rowOff>124112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1" name="Рисунок 10" descr="http://F695EB4DC12C3AC01676A4B59142430C.dms.sberbank.ru/F695EB4DC12C3AC01676A4B59142430C-A3706015402A346BAE2C7E4161CEDD42-0AC427D71DC59EAA26634B64A6A391BC/1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887136/Desktop/&#1047;&#1072;&#1076;&#1072;&#1095;&#1080;/8.%20&#1055;&#1088;&#1077;&#1087;&#1086;&#1076;&#1072;&#1074;&#1072;&#1085;&#1080;&#1077;/&#1042;&#1064;&#1069;/3.%20Market%20risk%20of%20trading%20book/3.1%20Fin%20instruments%20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 and PL general example"/>
      <sheetName val="FV and PL for forward"/>
      <sheetName val="FV of option"/>
      <sheetName val="PL of options after expiration"/>
      <sheetName val="FV and PL int rate swap"/>
      <sheetName val="Interest accrual"/>
      <sheetName val="LIBOR USD"/>
    </sheetNames>
    <sheetDataSet>
      <sheetData sheetId="0"/>
      <sheetData sheetId="1"/>
      <sheetData sheetId="2">
        <row r="4">
          <cell r="B4">
            <v>2000</v>
          </cell>
        </row>
        <row r="6">
          <cell r="B6">
            <v>0.06</v>
          </cell>
        </row>
        <row r="7">
          <cell r="B7">
            <v>0.15</v>
          </cell>
        </row>
        <row r="8">
          <cell r="B8">
            <v>0.03</v>
          </cell>
        </row>
        <row r="9">
          <cell r="B9">
            <v>2</v>
          </cell>
        </row>
      </sheetData>
      <sheetData sheetId="3"/>
      <sheetData sheetId="4"/>
      <sheetData sheetId="5">
        <row r="7">
          <cell r="C7" t="str">
            <v>Simple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9"/>
  <sheetViews>
    <sheetView tabSelected="1" workbookViewId="0">
      <selection activeCell="G10" sqref="G10"/>
    </sheetView>
  </sheetViews>
  <sheetFormatPr defaultColWidth="8.77734375" defaultRowHeight="10.199999999999999" x14ac:dyDescent="0.2"/>
  <cols>
    <col min="1" max="1" width="8.77734375" style="40"/>
    <col min="2" max="2" width="19.21875" style="40" bestFit="1" customWidth="1"/>
    <col min="3" max="3" width="8.77734375" style="40"/>
    <col min="4" max="4" width="13.77734375" style="40" customWidth="1"/>
    <col min="5" max="5" width="8.77734375" style="70"/>
    <col min="6" max="6" width="17.6640625" style="69" customWidth="1"/>
    <col min="7" max="7" width="13.88671875" style="40" bestFit="1" customWidth="1"/>
    <col min="8" max="16384" width="8.77734375" style="40"/>
  </cols>
  <sheetData>
    <row r="2" spans="2:12" s="79" customFormat="1" x14ac:dyDescent="0.2">
      <c r="B2" s="80" t="s">
        <v>143</v>
      </c>
      <c r="E2" s="81"/>
      <c r="F2" s="82"/>
    </row>
    <row r="3" spans="2:12" x14ac:dyDescent="0.2">
      <c r="K3" s="40" t="s">
        <v>148</v>
      </c>
      <c r="L3" s="40" t="s">
        <v>149</v>
      </c>
    </row>
    <row r="4" spans="2:12" x14ac:dyDescent="0.2">
      <c r="B4" s="40" t="s">
        <v>141</v>
      </c>
      <c r="C4" s="73">
        <v>250</v>
      </c>
      <c r="J4" s="40" t="s">
        <v>145</v>
      </c>
      <c r="K4" s="40">
        <v>100</v>
      </c>
      <c r="L4" s="40">
        <v>90</v>
      </c>
    </row>
    <row r="5" spans="2:12" x14ac:dyDescent="0.2">
      <c r="B5" s="42" t="s">
        <v>131</v>
      </c>
      <c r="C5" s="72">
        <f>SUM(F13:F15)*D10+SUM(F20:F22)*D18+SUM(F27:F29)*D25</f>
        <v>62.499999863596528</v>
      </c>
      <c r="D5" s="84"/>
      <c r="J5" s="40" t="s">
        <v>146</v>
      </c>
      <c r="K5" s="40">
        <v>10</v>
      </c>
      <c r="L5" s="40">
        <v>8</v>
      </c>
    </row>
    <row r="6" spans="2:12" x14ac:dyDescent="0.2">
      <c r="B6" s="42" t="s">
        <v>140</v>
      </c>
      <c r="C6" s="71">
        <f>C5/C4</f>
        <v>0.24999999945438611</v>
      </c>
      <c r="J6" s="40" t="s">
        <v>147</v>
      </c>
      <c r="K6" s="40">
        <f>K4*K5</f>
        <v>1000</v>
      </c>
      <c r="L6" s="40">
        <f>L4*L5</f>
        <v>720</v>
      </c>
    </row>
    <row r="7" spans="2:12" x14ac:dyDescent="0.2">
      <c r="B7" s="40" t="s">
        <v>13</v>
      </c>
      <c r="C7" s="74">
        <f>XIRR(C12:C15,B12:B15)</f>
        <v>9.6866911649703957E-2</v>
      </c>
    </row>
    <row r="9" spans="2:12" x14ac:dyDescent="0.2">
      <c r="B9" s="42" t="s">
        <v>136</v>
      </c>
    </row>
    <row r="10" spans="2:12" x14ac:dyDescent="0.2">
      <c r="B10" s="40" t="s">
        <v>137</v>
      </c>
      <c r="D10" s="45">
        <v>0.2</v>
      </c>
    </row>
    <row r="11" spans="2:12" s="65" customFormat="1" ht="40.799999999999997" x14ac:dyDescent="0.3">
      <c r="B11" s="65" t="s">
        <v>129</v>
      </c>
      <c r="C11" s="65" t="s">
        <v>133</v>
      </c>
      <c r="D11" s="65" t="s">
        <v>132</v>
      </c>
      <c r="E11" s="67" t="s">
        <v>2</v>
      </c>
      <c r="F11" s="75" t="s">
        <v>130</v>
      </c>
      <c r="G11" s="76" t="s">
        <v>142</v>
      </c>
    </row>
    <row r="12" spans="2:12" s="65" customFormat="1" x14ac:dyDescent="0.2">
      <c r="B12" s="66">
        <v>43831</v>
      </c>
      <c r="C12" s="40">
        <v>-250</v>
      </c>
      <c r="E12" s="67"/>
      <c r="F12" s="75"/>
      <c r="G12" s="76"/>
    </row>
    <row r="13" spans="2:12" x14ac:dyDescent="0.2">
      <c r="B13" s="66">
        <v>44197</v>
      </c>
      <c r="C13" s="40">
        <v>100</v>
      </c>
      <c r="D13" s="40">
        <v>45</v>
      </c>
      <c r="E13" s="70">
        <f>1/(1+$C$7)^((B13-$B$12)/365)</f>
        <v>0.91145672485310614</v>
      </c>
      <c r="F13" s="69">
        <f>(C13-D13)*E13</f>
        <v>50.130119866920836</v>
      </c>
      <c r="G13" s="77">
        <f>C13*E13</f>
        <v>91.145672485310612</v>
      </c>
      <c r="H13" s="69"/>
    </row>
    <row r="14" spans="2:12" x14ac:dyDescent="0.2">
      <c r="B14" s="66">
        <v>44562</v>
      </c>
      <c r="C14" s="40">
        <v>100</v>
      </c>
      <c r="D14" s="40">
        <v>45</v>
      </c>
      <c r="E14" s="70">
        <f t="shared" ref="E14:E15" si="0">1/(1+$C$7)^((B14-$B$12)/365)</f>
        <v>0.83096382539451541</v>
      </c>
      <c r="F14" s="69">
        <f t="shared" ref="F14:F15" si="1">(C14-D14)*E14</f>
        <v>45.703010396698346</v>
      </c>
      <c r="G14" s="77">
        <f t="shared" ref="G14:G15" si="2">C14*E14</f>
        <v>83.09638253945154</v>
      </c>
      <c r="H14" s="69"/>
    </row>
    <row r="15" spans="2:12" x14ac:dyDescent="0.2">
      <c r="B15" s="66">
        <v>44927</v>
      </c>
      <c r="C15" s="40">
        <v>100</v>
      </c>
      <c r="D15" s="40">
        <v>45</v>
      </c>
      <c r="E15" s="70">
        <f t="shared" si="0"/>
        <v>0.75757944429623969</v>
      </c>
      <c r="F15" s="69">
        <f t="shared" si="1"/>
        <v>41.666869436293183</v>
      </c>
      <c r="G15" s="77">
        <f t="shared" si="2"/>
        <v>75.757944429623976</v>
      </c>
      <c r="H15" s="69"/>
      <c r="L15" s="45"/>
    </row>
    <row r="16" spans="2:12" x14ac:dyDescent="0.2">
      <c r="G16" s="78">
        <f>SUM(G13:G15)-C4</f>
        <v>-5.4561388651563902E-7</v>
      </c>
      <c r="H16" s="69"/>
    </row>
    <row r="17" spans="2:6" x14ac:dyDescent="0.2">
      <c r="B17" s="42" t="s">
        <v>138</v>
      </c>
    </row>
    <row r="18" spans="2:6" x14ac:dyDescent="0.2">
      <c r="B18" s="40" t="s">
        <v>137</v>
      </c>
      <c r="D18" s="45">
        <v>0.6</v>
      </c>
    </row>
    <row r="19" spans="2:6" ht="40.799999999999997" x14ac:dyDescent="0.2">
      <c r="B19" s="65" t="s">
        <v>129</v>
      </c>
      <c r="C19" s="65" t="s">
        <v>133</v>
      </c>
      <c r="D19" s="65" t="s">
        <v>132</v>
      </c>
      <c r="E19" s="67" t="s">
        <v>2</v>
      </c>
      <c r="F19" s="75" t="s">
        <v>130</v>
      </c>
    </row>
    <row r="20" spans="2:6" x14ac:dyDescent="0.2">
      <c r="B20" s="66">
        <v>44197</v>
      </c>
      <c r="C20" s="40">
        <v>100</v>
      </c>
      <c r="D20" s="40">
        <v>80</v>
      </c>
      <c r="E20" s="70">
        <f>1/(1+$C$7)^((B20-$B$12)/365)</f>
        <v>0.91145672485310614</v>
      </c>
      <c r="F20" s="69">
        <f>(C20-D20)*E20</f>
        <v>18.229134497062123</v>
      </c>
    </row>
    <row r="21" spans="2:6" x14ac:dyDescent="0.2">
      <c r="B21" s="66">
        <v>44562</v>
      </c>
      <c r="C21" s="40">
        <v>100</v>
      </c>
      <c r="D21" s="40">
        <v>80</v>
      </c>
      <c r="E21" s="70">
        <f t="shared" ref="E21:E22" si="3">1/(1+$C$7)^((B21-$B$12)/365)</f>
        <v>0.83096382539451541</v>
      </c>
      <c r="F21" s="69">
        <f t="shared" ref="F21:F22" si="4">(C21-D21)*E21</f>
        <v>16.619276507890309</v>
      </c>
    </row>
    <row r="22" spans="2:6" x14ac:dyDescent="0.2">
      <c r="B22" s="66">
        <v>44927</v>
      </c>
      <c r="C22" s="40">
        <v>100</v>
      </c>
      <c r="D22" s="40">
        <v>80</v>
      </c>
      <c r="E22" s="70">
        <f t="shared" si="3"/>
        <v>0.75757944429623969</v>
      </c>
      <c r="F22" s="69">
        <f t="shared" si="4"/>
        <v>15.151588885924793</v>
      </c>
    </row>
    <row r="24" spans="2:6" x14ac:dyDescent="0.2">
      <c r="B24" s="42" t="s">
        <v>139</v>
      </c>
    </row>
    <row r="25" spans="2:6" x14ac:dyDescent="0.2">
      <c r="B25" s="40" t="s">
        <v>137</v>
      </c>
      <c r="D25" s="45">
        <v>0.2</v>
      </c>
    </row>
    <row r="26" spans="2:6" ht="40.799999999999997" x14ac:dyDescent="0.2">
      <c r="B26" s="65" t="s">
        <v>129</v>
      </c>
      <c r="C26" s="65" t="s">
        <v>133</v>
      </c>
      <c r="D26" s="65" t="s">
        <v>132</v>
      </c>
      <c r="E26" s="67" t="s">
        <v>2</v>
      </c>
      <c r="F26" s="75" t="s">
        <v>130</v>
      </c>
    </row>
    <row r="27" spans="2:6" x14ac:dyDescent="0.2">
      <c r="B27" s="66">
        <v>44197</v>
      </c>
      <c r="C27" s="40">
        <v>100</v>
      </c>
      <c r="D27" s="40">
        <v>90</v>
      </c>
      <c r="E27" s="70">
        <f>1/(1+$C$7)^((B27-$B$12)/365)</f>
        <v>0.91145672485310614</v>
      </c>
      <c r="F27" s="69">
        <f>(C27-D27)*E27</f>
        <v>9.1145672485310616</v>
      </c>
    </row>
    <row r="28" spans="2:6" x14ac:dyDescent="0.2">
      <c r="B28" s="66">
        <v>44562</v>
      </c>
      <c r="C28" s="40">
        <v>100</v>
      </c>
      <c r="D28" s="40">
        <v>90</v>
      </c>
      <c r="E28" s="70">
        <f t="shared" ref="E28:E29" si="5">1/(1+$C$7)^((B28-$B$12)/365)</f>
        <v>0.83096382539451541</v>
      </c>
      <c r="F28" s="69">
        <f t="shared" ref="F28:F29" si="6">(C28-D28)*E28</f>
        <v>8.3096382539451543</v>
      </c>
    </row>
    <row r="29" spans="2:6" x14ac:dyDescent="0.2">
      <c r="B29" s="66">
        <v>44927</v>
      </c>
      <c r="C29" s="40">
        <v>100</v>
      </c>
      <c r="D29" s="40">
        <v>90</v>
      </c>
      <c r="E29" s="70">
        <f t="shared" si="5"/>
        <v>0.75757944429623969</v>
      </c>
      <c r="F29" s="69">
        <f t="shared" si="6"/>
        <v>7.5757944429623967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31"/>
  <sheetViews>
    <sheetView zoomScale="80" zoomScaleNormal="80" zoomScaleSheetLayoutView="90" workbookViewId="0">
      <pane xSplit="2" ySplit="10" topLeftCell="C11" activePane="bottomRight" state="frozen"/>
      <selection pane="topRight" activeCell="C1" sqref="C1"/>
      <selection pane="bottomLeft" activeCell="A8" sqref="A8"/>
      <selection pane="bottomRight" activeCell="O5" sqref="O5"/>
    </sheetView>
  </sheetViews>
  <sheetFormatPr defaultColWidth="8.88671875" defaultRowHeight="10.199999999999999" outlineLevelCol="1" x14ac:dyDescent="0.2"/>
  <cols>
    <col min="1" max="1" width="5" style="15" customWidth="1"/>
    <col min="2" max="2" width="21.44140625" style="1" customWidth="1"/>
    <col min="3" max="3" width="24.88671875" style="1" bestFit="1" customWidth="1"/>
    <col min="4" max="4" width="9.44140625" style="1" customWidth="1"/>
    <col min="5" max="5" width="13.6640625" style="1" customWidth="1"/>
    <col min="6" max="6" width="14.6640625" style="1" bestFit="1" customWidth="1"/>
    <col min="7" max="7" width="8.88671875" style="1" customWidth="1"/>
    <col min="8" max="8" width="8.88671875" style="1" customWidth="1" outlineLevel="1"/>
    <col min="9" max="9" width="11.109375" style="1" bestFit="1" customWidth="1"/>
    <col min="10" max="11" width="8.88671875" style="1" customWidth="1"/>
    <col min="12" max="12" width="10.44140625" style="1" bestFit="1" customWidth="1"/>
    <col min="13" max="13" width="11.88671875" style="1" hidden="1" customWidth="1" outlineLevel="1"/>
    <col min="14" max="14" width="21.44140625" style="1" customWidth="1" collapsed="1"/>
    <col min="15" max="15" width="10.5546875" style="1" bestFit="1" customWidth="1"/>
    <col min="16" max="16384" width="8.88671875" style="1"/>
  </cols>
  <sheetData>
    <row r="2" spans="1:14" s="83" customFormat="1" x14ac:dyDescent="0.2">
      <c r="A2" s="25"/>
      <c r="B2" s="83" t="s">
        <v>144</v>
      </c>
    </row>
    <row r="4" spans="1:14" x14ac:dyDescent="0.2">
      <c r="B4" s="17" t="s">
        <v>3</v>
      </c>
      <c r="C4" s="18">
        <v>43100</v>
      </c>
      <c r="D4" s="3"/>
      <c r="E4" s="3"/>
      <c r="F4" s="3"/>
      <c r="G4" s="3"/>
      <c r="H4" s="3"/>
      <c r="J4" s="4" t="s">
        <v>13</v>
      </c>
      <c r="K4" s="3"/>
    </row>
    <row r="5" spans="1:14" x14ac:dyDescent="0.2">
      <c r="B5" s="17" t="s">
        <v>4</v>
      </c>
      <c r="C5" s="18">
        <v>43465</v>
      </c>
      <c r="D5" s="3"/>
      <c r="E5" s="3"/>
      <c r="F5" s="3"/>
      <c r="G5" s="32"/>
      <c r="H5" s="32"/>
      <c r="J5" s="28">
        <f>XIRR(F11:F23,B11:B23)</f>
        <v>0.1047127902507782</v>
      </c>
      <c r="K5" s="3"/>
    </row>
    <row r="6" spans="1:14" x14ac:dyDescent="0.2">
      <c r="B6" s="17" t="s">
        <v>5</v>
      </c>
      <c r="C6" s="19">
        <v>1000000</v>
      </c>
      <c r="D6" s="4"/>
      <c r="E6" s="4"/>
      <c r="F6" s="4"/>
      <c r="G6" s="32"/>
      <c r="H6" s="32"/>
      <c r="I6" s="5"/>
      <c r="K6" s="22"/>
    </row>
    <row r="7" spans="1:14" x14ac:dyDescent="0.2">
      <c r="B7" s="17" t="s">
        <v>6</v>
      </c>
      <c r="C7" s="20">
        <v>0.1</v>
      </c>
      <c r="D7" s="6"/>
      <c r="E7" s="6"/>
      <c r="F7" s="30"/>
      <c r="G7" s="4"/>
      <c r="H7" s="4"/>
      <c r="K7" s="6"/>
    </row>
    <row r="8" spans="1:14" x14ac:dyDescent="0.2">
      <c r="B8" s="17" t="s">
        <v>135</v>
      </c>
      <c r="C8" s="20">
        <v>0.1</v>
      </c>
      <c r="D8" s="6"/>
      <c r="E8" s="6"/>
      <c r="F8" s="6"/>
      <c r="G8" s="4"/>
      <c r="H8" s="4"/>
      <c r="J8" s="31"/>
      <c r="K8" s="6"/>
    </row>
    <row r="9" spans="1:14" ht="21" customHeight="1" x14ac:dyDescent="0.2">
      <c r="B9" s="2"/>
      <c r="C9" s="7"/>
      <c r="D9" s="7"/>
      <c r="E9" s="7"/>
      <c r="F9" s="7"/>
      <c r="G9" s="85" t="s">
        <v>14</v>
      </c>
      <c r="H9" s="85"/>
      <c r="J9" s="7"/>
      <c r="K9" s="7"/>
      <c r="M9" s="86" t="s">
        <v>134</v>
      </c>
      <c r="N9" s="86"/>
    </row>
    <row r="10" spans="1:14" x14ac:dyDescent="0.2">
      <c r="A10" s="26"/>
      <c r="B10" s="27">
        <v>43100</v>
      </c>
      <c r="C10" s="25" t="s">
        <v>5</v>
      </c>
      <c r="D10" s="25" t="s">
        <v>6</v>
      </c>
      <c r="E10" s="25" t="s">
        <v>1</v>
      </c>
      <c r="F10" s="25" t="s">
        <v>128</v>
      </c>
      <c r="G10" s="25" t="s">
        <v>7</v>
      </c>
      <c r="H10" s="25" t="s">
        <v>8</v>
      </c>
      <c r="I10" s="25" t="s">
        <v>0</v>
      </c>
      <c r="J10" s="25" t="s">
        <v>2</v>
      </c>
      <c r="K10" s="8"/>
      <c r="M10" s="25" t="s">
        <v>9</v>
      </c>
      <c r="N10" s="25" t="s">
        <v>10</v>
      </c>
    </row>
    <row r="11" spans="1:14" x14ac:dyDescent="0.2">
      <c r="A11" s="26"/>
      <c r="B11" s="18">
        <v>43100</v>
      </c>
      <c r="C11" s="25"/>
      <c r="D11" s="25"/>
      <c r="E11" s="25"/>
      <c r="F11" s="38">
        <v>-1000000</v>
      </c>
      <c r="G11" s="25"/>
      <c r="H11" s="25"/>
      <c r="I11" s="25"/>
      <c r="J11" s="25"/>
      <c r="K11" s="8"/>
      <c r="M11" s="25"/>
      <c r="N11" s="25"/>
    </row>
    <row r="12" spans="1:14" x14ac:dyDescent="0.2">
      <c r="A12" s="16">
        <v>1</v>
      </c>
      <c r="B12" s="9">
        <v>43131</v>
      </c>
      <c r="C12" s="10">
        <v>1000000</v>
      </c>
      <c r="D12" s="10">
        <f>$C$6*$C$7*((B12-B10)/365)</f>
        <v>8493.1506849315065</v>
      </c>
      <c r="E12" s="10">
        <f t="shared" ref="E12:E23" si="0">C12+D12</f>
        <v>1008493.1506849315</v>
      </c>
      <c r="F12" s="10">
        <f t="shared" ref="F12:F22" si="1">D12</f>
        <v>8493.1506849315065</v>
      </c>
      <c r="G12" s="24">
        <f t="shared" ref="G12:G43" si="2">1-(1-C$8)^($A12/12)</f>
        <v>8.7416109546967213E-3</v>
      </c>
      <c r="H12" s="23">
        <f>G12</f>
        <v>8.7416109546967213E-3</v>
      </c>
      <c r="I12" s="11">
        <v>1</v>
      </c>
      <c r="J12" s="12">
        <f t="shared" ref="J12:J43" si="3">1/(1+$J$5)^((B12-$C$4)/365)</f>
        <v>0.99157773109025671</v>
      </c>
      <c r="K12" s="10">
        <f t="shared" ref="K12:K23" si="4">F12*J12</f>
        <v>8421.6190859720427</v>
      </c>
      <c r="M12" s="13">
        <f t="shared" ref="M12:M23" si="5">E12*H12*I12*J12</f>
        <v>8741.605274190124</v>
      </c>
      <c r="N12" s="13">
        <f t="shared" ref="N12:N23" si="6">F12*G12*I12*J12</f>
        <v>73.618517658216206</v>
      </c>
    </row>
    <row r="13" spans="1:14" ht="10.199999999999999" customHeight="1" x14ac:dyDescent="0.2">
      <c r="A13" s="16">
        <v>2</v>
      </c>
      <c r="B13" s="9">
        <v>43159</v>
      </c>
      <c r="C13" s="10">
        <v>1000000</v>
      </c>
      <c r="D13" s="10">
        <f t="shared" ref="D13:D23" si="7">$C$6*$C$7*((B13-B12)/365)</f>
        <v>7671.232876712329</v>
      </c>
      <c r="E13" s="10">
        <f t="shared" si="0"/>
        <v>1007671.2328767123</v>
      </c>
      <c r="F13" s="10">
        <f t="shared" si="1"/>
        <v>7671.232876712329</v>
      </c>
      <c r="G13" s="24">
        <f t="shared" si="2"/>
        <v>1.7406806147310161E-2</v>
      </c>
      <c r="H13" s="23">
        <f t="shared" ref="H13:H44" si="8">G13-G12</f>
        <v>8.6651951926134396E-3</v>
      </c>
      <c r="I13" s="11">
        <v>1</v>
      </c>
      <c r="J13" s="12">
        <f t="shared" si="3"/>
        <v>0.98403150687869312</v>
      </c>
      <c r="K13" s="10">
        <f t="shared" si="4"/>
        <v>7548.7348472886051</v>
      </c>
      <c r="M13" s="13">
        <f t="shared" si="5"/>
        <v>8592.2363436944488</v>
      </c>
      <c r="N13" s="13">
        <f t="shared" si="6"/>
        <v>131.39936414419773</v>
      </c>
    </row>
    <row r="14" spans="1:14" x14ac:dyDescent="0.2">
      <c r="A14" s="16">
        <v>3</v>
      </c>
      <c r="B14" s="9">
        <v>43190</v>
      </c>
      <c r="C14" s="10">
        <v>1000000</v>
      </c>
      <c r="D14" s="10">
        <f t="shared" si="7"/>
        <v>8493.1506849315065</v>
      </c>
      <c r="E14" s="10">
        <f t="shared" si="0"/>
        <v>1008493.1506849315</v>
      </c>
      <c r="F14" s="10">
        <f t="shared" si="1"/>
        <v>8493.1506849315065</v>
      </c>
      <c r="G14" s="24">
        <f t="shared" si="2"/>
        <v>2.5996253574703254E-2</v>
      </c>
      <c r="H14" s="23">
        <f t="shared" si="8"/>
        <v>8.5894474273930932E-3</v>
      </c>
      <c r="I14" s="11">
        <v>1</v>
      </c>
      <c r="J14" s="12">
        <f t="shared" si="3"/>
        <v>0.97574372891210104</v>
      </c>
      <c r="K14" s="10">
        <f t="shared" si="4"/>
        <v>8287.1385195274324</v>
      </c>
      <c r="M14" s="13">
        <f t="shared" si="5"/>
        <v>8452.2814027359964</v>
      </c>
      <c r="N14" s="13">
        <f t="shared" si="6"/>
        <v>215.43455436232605</v>
      </c>
    </row>
    <row r="15" spans="1:14" x14ac:dyDescent="0.2">
      <c r="A15" s="16">
        <v>4</v>
      </c>
      <c r="B15" s="9">
        <v>43220</v>
      </c>
      <c r="C15" s="10">
        <v>1000000</v>
      </c>
      <c r="D15" s="10">
        <f t="shared" si="7"/>
        <v>8219.17808219178</v>
      </c>
      <c r="E15" s="10">
        <f t="shared" si="0"/>
        <v>1008219.1780821917</v>
      </c>
      <c r="F15" s="10">
        <f t="shared" si="1"/>
        <v>8219.17808219178</v>
      </c>
      <c r="G15" s="24">
        <f t="shared" si="2"/>
        <v>3.4510615394370281E-2</v>
      </c>
      <c r="H15" s="23">
        <f t="shared" si="8"/>
        <v>8.5143618196670268E-3</v>
      </c>
      <c r="I15" s="11">
        <v>1</v>
      </c>
      <c r="J15" s="12">
        <f t="shared" si="3"/>
        <v>0.96778976535478134</v>
      </c>
      <c r="K15" s="10">
        <f t="shared" si="4"/>
        <v>7954.4364275735443</v>
      </c>
      <c r="M15" s="13">
        <f t="shared" si="5"/>
        <v>8307.8391774171614</v>
      </c>
      <c r="N15" s="13">
        <f t="shared" si="6"/>
        <v>274.5124962309593</v>
      </c>
    </row>
    <row r="16" spans="1:14" x14ac:dyDescent="0.2">
      <c r="A16" s="16">
        <v>5</v>
      </c>
      <c r="B16" s="9">
        <v>43251</v>
      </c>
      <c r="C16" s="10">
        <v>1000000</v>
      </c>
      <c r="D16" s="10">
        <f t="shared" si="7"/>
        <v>8493.1506849315065</v>
      </c>
      <c r="E16" s="10">
        <f t="shared" si="0"/>
        <v>1008493.1506849315</v>
      </c>
      <c r="F16" s="10">
        <f t="shared" si="1"/>
        <v>8493.1506849315065</v>
      </c>
      <c r="G16" s="24">
        <f t="shared" si="2"/>
        <v>4.2950547975482145E-2</v>
      </c>
      <c r="H16" s="23">
        <f t="shared" si="8"/>
        <v>8.4399325811118642E-3</v>
      </c>
      <c r="I16" s="11">
        <v>1</v>
      </c>
      <c r="J16" s="12">
        <f t="shared" si="3"/>
        <v>0.95963877970286593</v>
      </c>
      <c r="K16" s="10">
        <f t="shared" si="4"/>
        <v>8150.3567591202309</v>
      </c>
      <c r="M16" s="13">
        <f t="shared" si="5"/>
        <v>8168.0750644716336</v>
      </c>
      <c r="N16" s="13">
        <f t="shared" si="6"/>
        <v>350.06228899988861</v>
      </c>
    </row>
    <row r="17" spans="1:15" x14ac:dyDescent="0.2">
      <c r="A17" s="16">
        <v>6</v>
      </c>
      <c r="B17" s="9">
        <v>43281</v>
      </c>
      <c r="C17" s="10">
        <v>1000000</v>
      </c>
      <c r="D17" s="10">
        <f t="shared" si="7"/>
        <v>8219.17808219178</v>
      </c>
      <c r="E17" s="10">
        <f t="shared" si="0"/>
        <v>1008219.1780821917</v>
      </c>
      <c r="F17" s="10">
        <f t="shared" si="1"/>
        <v>8219.17808219178</v>
      </c>
      <c r="G17" s="24">
        <f t="shared" si="2"/>
        <v>5.1316701949486232E-2</v>
      </c>
      <c r="H17" s="23">
        <f t="shared" si="8"/>
        <v>8.3661539740040869E-3</v>
      </c>
      <c r="I17" s="11">
        <v>1</v>
      </c>
      <c r="J17" s="12">
        <f t="shared" si="3"/>
        <v>0.95181609875111894</v>
      </c>
      <c r="K17" s="10">
        <f t="shared" si="4"/>
        <v>7823.1460171324834</v>
      </c>
      <c r="M17" s="13">
        <f t="shared" si="5"/>
        <v>8028.4896812281877</v>
      </c>
      <c r="N17" s="13">
        <f t="shared" si="6"/>
        <v>401.45805246849801</v>
      </c>
    </row>
    <row r="18" spans="1:15" x14ac:dyDescent="0.2">
      <c r="A18" s="16">
        <v>7</v>
      </c>
      <c r="B18" s="9">
        <v>43312</v>
      </c>
      <c r="C18" s="10">
        <v>1000000</v>
      </c>
      <c r="D18" s="10">
        <f t="shared" si="7"/>
        <v>8493.1506849315065</v>
      </c>
      <c r="E18" s="10">
        <f t="shared" si="0"/>
        <v>1008493.1506849315</v>
      </c>
      <c r="F18" s="10">
        <f t="shared" si="1"/>
        <v>8493.1506849315065</v>
      </c>
      <c r="G18" s="24">
        <f t="shared" si="2"/>
        <v>5.9609722260262399E-2</v>
      </c>
      <c r="H18" s="23">
        <f t="shared" si="8"/>
        <v>8.2930203107761669E-3</v>
      </c>
      <c r="I18" s="11">
        <v>1</v>
      </c>
      <c r="J18" s="12">
        <f t="shared" si="3"/>
        <v>0.94379964761481427</v>
      </c>
      <c r="K18" s="10">
        <f t="shared" si="4"/>
        <v>8015.8326235778741</v>
      </c>
      <c r="M18" s="13">
        <f t="shared" si="5"/>
        <v>7893.4251097281576</v>
      </c>
      <c r="N18" s="13">
        <f t="shared" si="6"/>
        <v>477.82155637622753</v>
      </c>
    </row>
    <row r="19" spans="1:15" x14ac:dyDescent="0.2">
      <c r="A19" s="16">
        <v>8</v>
      </c>
      <c r="B19" s="9">
        <v>43343</v>
      </c>
      <c r="C19" s="10">
        <v>1000000</v>
      </c>
      <c r="D19" s="10">
        <f t="shared" si="7"/>
        <v>8493.1506849315065</v>
      </c>
      <c r="E19" s="10">
        <f t="shared" si="0"/>
        <v>1008493.1506849315</v>
      </c>
      <c r="F19" s="10">
        <f t="shared" si="1"/>
        <v>8493.1506849315065</v>
      </c>
      <c r="G19" s="24">
        <f t="shared" si="2"/>
        <v>6.7830248213842315E-2</v>
      </c>
      <c r="H19" s="23">
        <f t="shared" si="8"/>
        <v>8.2205259535799158E-3</v>
      </c>
      <c r="I19" s="11">
        <v>1</v>
      </c>
      <c r="J19" s="12">
        <f t="shared" si="3"/>
        <v>0.93585071318568136</v>
      </c>
      <c r="K19" s="10">
        <f t="shared" si="4"/>
        <v>7948.3211256866089</v>
      </c>
      <c r="M19" s="13">
        <f t="shared" si="5"/>
        <v>7758.5244565202629</v>
      </c>
      <c r="N19" s="13">
        <f t="shared" si="6"/>
        <v>539.13659483864922</v>
      </c>
    </row>
    <row r="20" spans="1:15" x14ac:dyDescent="0.2">
      <c r="A20" s="16">
        <v>9</v>
      </c>
      <c r="B20" s="9">
        <v>43373</v>
      </c>
      <c r="C20" s="10">
        <v>1000000</v>
      </c>
      <c r="D20" s="10">
        <f t="shared" si="7"/>
        <v>8219.17808219178</v>
      </c>
      <c r="E20" s="10">
        <f t="shared" si="0"/>
        <v>1008219.1780821917</v>
      </c>
      <c r="F20" s="10">
        <f t="shared" si="1"/>
        <v>8219.17808219178</v>
      </c>
      <c r="G20" s="24">
        <f t="shared" si="2"/>
        <v>7.5978913527693148E-2</v>
      </c>
      <c r="H20" s="23">
        <f t="shared" si="8"/>
        <v>8.1486653138508336E-3</v>
      </c>
      <c r="I20" s="11">
        <v>1</v>
      </c>
      <c r="J20" s="12">
        <f t="shared" si="3"/>
        <v>0.92822194525491553</v>
      </c>
      <c r="K20" s="10">
        <f t="shared" si="4"/>
        <v>7629.2214678486198</v>
      </c>
      <c r="M20" s="13">
        <f t="shared" si="5"/>
        <v>7625.9379412006219</v>
      </c>
      <c r="N20" s="13">
        <f t="shared" si="6"/>
        <v>579.65995818929048</v>
      </c>
    </row>
    <row r="21" spans="1:15" x14ac:dyDescent="0.2">
      <c r="A21" s="16">
        <v>10</v>
      </c>
      <c r="B21" s="9">
        <v>43404</v>
      </c>
      <c r="C21" s="10">
        <v>1000000</v>
      </c>
      <c r="D21" s="10">
        <f t="shared" si="7"/>
        <v>8493.1506849315065</v>
      </c>
      <c r="E21" s="10">
        <f t="shared" si="0"/>
        <v>1008493.1506849315</v>
      </c>
      <c r="F21" s="10">
        <f t="shared" si="1"/>
        <v>8493.1506849315065</v>
      </c>
      <c r="G21" s="24">
        <f t="shared" si="2"/>
        <v>8.4056346379570157E-2</v>
      </c>
      <c r="H21" s="23">
        <f t="shared" si="8"/>
        <v>8.0774328518770089E-3</v>
      </c>
      <c r="I21" s="11">
        <v>1</v>
      </c>
      <c r="J21" s="12">
        <f t="shared" si="3"/>
        <v>0.92040421042405374</v>
      </c>
      <c r="K21" s="10">
        <f t="shared" si="4"/>
        <v>7817.1316501768943</v>
      </c>
      <c r="M21" s="13">
        <f t="shared" si="5"/>
        <v>7497.6455622837575</v>
      </c>
      <c r="N21" s="13">
        <f t="shared" si="6"/>
        <v>657.07952568196981</v>
      </c>
    </row>
    <row r="22" spans="1:15" x14ac:dyDescent="0.2">
      <c r="A22" s="16">
        <v>11</v>
      </c>
      <c r="B22" s="9">
        <v>43434</v>
      </c>
      <c r="C22" s="10">
        <v>1000000</v>
      </c>
      <c r="D22" s="10">
        <f t="shared" si="7"/>
        <v>8219.17808219178</v>
      </c>
      <c r="E22" s="10">
        <f t="shared" si="0"/>
        <v>1008219.1780821917</v>
      </c>
      <c r="F22" s="10">
        <f t="shared" si="1"/>
        <v>8219.17808219178</v>
      </c>
      <c r="G22" s="24">
        <f t="shared" si="2"/>
        <v>9.2063169455943394E-2</v>
      </c>
      <c r="H22" s="23">
        <f t="shared" si="8"/>
        <v>8.0068230763732373E-3</v>
      </c>
      <c r="I22" s="11">
        <v>1</v>
      </c>
      <c r="J22" s="12">
        <f t="shared" si="3"/>
        <v>0.9129013576454057</v>
      </c>
      <c r="K22" s="10">
        <f t="shared" si="4"/>
        <v>7503.2988299622375</v>
      </c>
      <c r="M22" s="13">
        <f t="shared" si="5"/>
        <v>7369.5172430683579</v>
      </c>
      <c r="N22" s="13">
        <f t="shared" si="6"/>
        <v>690.77747166139534</v>
      </c>
    </row>
    <row r="23" spans="1:15" x14ac:dyDescent="0.2">
      <c r="A23" s="16">
        <v>12</v>
      </c>
      <c r="B23" s="9">
        <v>43465</v>
      </c>
      <c r="C23" s="10">
        <v>1000000</v>
      </c>
      <c r="D23" s="10">
        <f t="shared" si="7"/>
        <v>8493.1506849315065</v>
      </c>
      <c r="E23" s="10">
        <f t="shared" si="0"/>
        <v>1008493.1506849315</v>
      </c>
      <c r="F23" s="10">
        <f>E23</f>
        <v>1008493.1506849315</v>
      </c>
      <c r="G23" s="24">
        <f t="shared" si="2"/>
        <v>9.9999999999999978E-2</v>
      </c>
      <c r="H23" s="23">
        <f t="shared" si="8"/>
        <v>7.9368305440565834E-3</v>
      </c>
      <c r="I23" s="11">
        <v>1</v>
      </c>
      <c r="J23" s="12">
        <f t="shared" si="3"/>
        <v>0.90521265692324637</v>
      </c>
      <c r="K23" s="10">
        <f t="shared" si="4"/>
        <v>912900.7644204027</v>
      </c>
      <c r="M23" s="13">
        <f t="shared" si="5"/>
        <v>7245.5386707444559</v>
      </c>
      <c r="N23" s="13">
        <f t="shared" si="6"/>
        <v>91290.076442040256</v>
      </c>
      <c r="O23" s="29"/>
    </row>
    <row r="24" spans="1:15" x14ac:dyDescent="0.2">
      <c r="A24" s="16">
        <v>13</v>
      </c>
      <c r="B24" s="9">
        <v>43466</v>
      </c>
      <c r="G24" s="24">
        <f t="shared" si="2"/>
        <v>0.10786744985922703</v>
      </c>
      <c r="H24" s="23">
        <f t="shared" si="8"/>
        <v>7.8674498592270492E-3</v>
      </c>
      <c r="J24" s="12">
        <f t="shared" si="3"/>
        <v>0.90496571540936233</v>
      </c>
    </row>
    <row r="25" spans="1:15" x14ac:dyDescent="0.2">
      <c r="A25" s="16">
        <v>14</v>
      </c>
      <c r="B25" s="9">
        <v>43467</v>
      </c>
      <c r="G25" s="24">
        <f t="shared" si="2"/>
        <v>0.11566612553257916</v>
      </c>
      <c r="H25" s="23">
        <f t="shared" si="8"/>
        <v>7.798675673352129E-3</v>
      </c>
      <c r="J25" s="12">
        <f t="shared" si="3"/>
        <v>0.90471884126098712</v>
      </c>
      <c r="M25" s="14">
        <f>SUM(M12:M23)</f>
        <v>95681.115927283157</v>
      </c>
      <c r="N25" s="14">
        <f>SUM(N12:N23)</f>
        <v>95681.036822651877</v>
      </c>
    </row>
    <row r="26" spans="1:15" x14ac:dyDescent="0.2">
      <c r="A26" s="16">
        <v>15</v>
      </c>
      <c r="B26" s="9">
        <v>43468</v>
      </c>
      <c r="G26" s="24">
        <f t="shared" si="2"/>
        <v>0.12339662821723285</v>
      </c>
      <c r="H26" s="23">
        <f t="shared" si="8"/>
        <v>7.7305026846536951E-3</v>
      </c>
      <c r="J26" s="12">
        <f t="shared" si="3"/>
        <v>0.90447203445974333</v>
      </c>
      <c r="N26" s="39">
        <f>N25-M25</f>
        <v>-7.9104631280642934E-2</v>
      </c>
      <c r="O26" s="21"/>
    </row>
    <row r="27" spans="1:15" x14ac:dyDescent="0.2">
      <c r="A27" s="16">
        <v>16</v>
      </c>
      <c r="B27" s="9">
        <v>43469</v>
      </c>
      <c r="G27" s="24">
        <f t="shared" si="2"/>
        <v>0.13105955385493318</v>
      </c>
      <c r="H27" s="23">
        <f t="shared" si="8"/>
        <v>7.6629256377003241E-3</v>
      </c>
      <c r="J27" s="12">
        <f t="shared" si="3"/>
        <v>0.90422529498725912</v>
      </c>
    </row>
    <row r="28" spans="1:15" x14ac:dyDescent="0.2">
      <c r="A28" s="16">
        <v>17</v>
      </c>
      <c r="B28" s="9">
        <v>43470</v>
      </c>
      <c r="G28" s="24">
        <f t="shared" si="2"/>
        <v>0.13865549317793391</v>
      </c>
      <c r="H28" s="23">
        <f t="shared" si="8"/>
        <v>7.5959393230007333E-3</v>
      </c>
      <c r="J28" s="12">
        <f t="shared" si="3"/>
        <v>0.90397862282516706</v>
      </c>
    </row>
    <row r="29" spans="1:15" x14ac:dyDescent="0.2">
      <c r="A29" s="16">
        <v>18</v>
      </c>
      <c r="B29" s="9">
        <v>43471</v>
      </c>
      <c r="G29" s="24">
        <f t="shared" si="2"/>
        <v>0.14618503175453756</v>
      </c>
      <c r="H29" s="23">
        <f t="shared" si="8"/>
        <v>7.529538576603656E-3</v>
      </c>
      <c r="J29" s="12">
        <f t="shared" si="3"/>
        <v>0.90373201795510472</v>
      </c>
    </row>
    <row r="30" spans="1:15" x14ac:dyDescent="0.2">
      <c r="A30" s="16">
        <v>19</v>
      </c>
      <c r="B30" s="9">
        <v>43472</v>
      </c>
      <c r="G30" s="24">
        <f t="shared" si="2"/>
        <v>0.15364875003423606</v>
      </c>
      <c r="H30" s="23">
        <f t="shared" si="8"/>
        <v>7.4637182796984947E-3</v>
      </c>
      <c r="J30" s="12">
        <f t="shared" si="3"/>
        <v>0.90348548035871512</v>
      </c>
    </row>
    <row r="31" spans="1:15" x14ac:dyDescent="0.2">
      <c r="A31" s="16">
        <v>20</v>
      </c>
      <c r="B31" s="9">
        <v>43473</v>
      </c>
      <c r="G31" s="24">
        <f t="shared" si="2"/>
        <v>0.16104722339245814</v>
      </c>
      <c r="H31" s="23">
        <f t="shared" si="8"/>
        <v>7.3984733582220796E-3</v>
      </c>
      <c r="J31" s="12">
        <f t="shared" si="3"/>
        <v>0.90323901001764584</v>
      </c>
    </row>
    <row r="32" spans="1:15" x14ac:dyDescent="0.2">
      <c r="A32" s="16">
        <v>21</v>
      </c>
      <c r="B32" s="9">
        <v>43474</v>
      </c>
      <c r="G32" s="24">
        <f t="shared" si="2"/>
        <v>0.16838102217492379</v>
      </c>
      <c r="H32" s="23">
        <f t="shared" si="8"/>
        <v>7.3337987824656503E-3</v>
      </c>
      <c r="J32" s="12">
        <f t="shared" si="3"/>
        <v>0.90299260691354988</v>
      </c>
    </row>
    <row r="33" spans="1:10" x14ac:dyDescent="0.2">
      <c r="A33" s="16">
        <v>22</v>
      </c>
      <c r="B33" s="9">
        <v>43475</v>
      </c>
      <c r="G33" s="24">
        <f t="shared" si="2"/>
        <v>0.17565071174161317</v>
      </c>
      <c r="H33" s="23">
        <f t="shared" si="8"/>
        <v>7.2696895666893857E-3</v>
      </c>
      <c r="J33" s="12">
        <f t="shared" si="3"/>
        <v>0.90274627102808469</v>
      </c>
    </row>
    <row r="34" spans="1:10" x14ac:dyDescent="0.2">
      <c r="A34" s="16">
        <v>23</v>
      </c>
      <c r="B34" s="9">
        <v>43476</v>
      </c>
      <c r="G34" s="24">
        <f t="shared" si="2"/>
        <v>0.18285685251034911</v>
      </c>
      <c r="H34" s="23">
        <f t="shared" si="8"/>
        <v>7.2061407687359358E-3</v>
      </c>
      <c r="J34" s="12">
        <f t="shared" si="3"/>
        <v>0.90250000234291339</v>
      </c>
    </row>
    <row r="35" spans="1:10" x14ac:dyDescent="0.2">
      <c r="A35" s="16">
        <v>24</v>
      </c>
      <c r="B35" s="9">
        <v>43477</v>
      </c>
      <c r="G35" s="24">
        <f t="shared" si="2"/>
        <v>0.18999999999999995</v>
      </c>
      <c r="H35" s="23">
        <f t="shared" si="8"/>
        <v>7.1431474896508362E-3</v>
      </c>
      <c r="J35" s="12">
        <f t="shared" si="3"/>
        <v>0.90225380083970375</v>
      </c>
    </row>
    <row r="36" spans="1:10" x14ac:dyDescent="0.2">
      <c r="A36" s="16">
        <v>25</v>
      </c>
      <c r="B36" s="9">
        <v>43478</v>
      </c>
      <c r="G36" s="24">
        <f t="shared" si="2"/>
        <v>0.19708070487330431</v>
      </c>
      <c r="H36" s="23">
        <f t="shared" si="8"/>
        <v>7.0807048733043665E-3</v>
      </c>
      <c r="J36" s="12">
        <f t="shared" si="3"/>
        <v>0.90200766650012831</v>
      </c>
    </row>
    <row r="37" spans="1:10" x14ac:dyDescent="0.2">
      <c r="A37" s="16">
        <v>26</v>
      </c>
      <c r="B37" s="9">
        <v>43479</v>
      </c>
      <c r="G37" s="24">
        <f t="shared" si="2"/>
        <v>0.20409951297932116</v>
      </c>
      <c r="H37" s="23">
        <f t="shared" si="8"/>
        <v>7.0188081060168495E-3</v>
      </c>
      <c r="J37" s="12">
        <f t="shared" si="3"/>
        <v>0.90176159930586508</v>
      </c>
    </row>
    <row r="38" spans="1:10" x14ac:dyDescent="0.2">
      <c r="A38" s="16">
        <v>27</v>
      </c>
      <c r="B38" s="9">
        <v>43480</v>
      </c>
      <c r="G38" s="24">
        <f t="shared" si="2"/>
        <v>0.21105696539550955</v>
      </c>
      <c r="H38" s="23">
        <f t="shared" si="8"/>
        <v>6.9574524161883922E-3</v>
      </c>
      <c r="J38" s="12">
        <f t="shared" si="3"/>
        <v>0.90151559923859703</v>
      </c>
    </row>
    <row r="39" spans="1:10" x14ac:dyDescent="0.2">
      <c r="A39" s="16">
        <v>28</v>
      </c>
      <c r="B39" s="9">
        <v>43481</v>
      </c>
      <c r="G39" s="24">
        <f t="shared" si="2"/>
        <v>0.21795359846943985</v>
      </c>
      <c r="H39" s="23">
        <f t="shared" si="8"/>
        <v>6.8966330739302917E-3</v>
      </c>
      <c r="J39" s="12">
        <f t="shared" si="3"/>
        <v>0.90126966628001159</v>
      </c>
    </row>
    <row r="40" spans="1:10" x14ac:dyDescent="0.2">
      <c r="A40" s="16">
        <v>29</v>
      </c>
      <c r="B40" s="9">
        <v>43482</v>
      </c>
      <c r="G40" s="24">
        <f t="shared" si="2"/>
        <v>0.22478994386014051</v>
      </c>
      <c r="H40" s="23">
        <f t="shared" si="8"/>
        <v>6.8363453907006599E-3</v>
      </c>
      <c r="J40" s="12">
        <f t="shared" si="3"/>
        <v>0.90102380041180163</v>
      </c>
    </row>
    <row r="41" spans="1:10" x14ac:dyDescent="0.2">
      <c r="A41" s="16">
        <v>30</v>
      </c>
      <c r="B41" s="9">
        <v>43483</v>
      </c>
      <c r="G41" s="24">
        <f t="shared" si="2"/>
        <v>0.23156652857908377</v>
      </c>
      <c r="H41" s="23">
        <f t="shared" si="8"/>
        <v>6.7765847189432682E-3</v>
      </c>
      <c r="J41" s="12">
        <f t="shared" si="3"/>
        <v>0.90077800161566512</v>
      </c>
    </row>
    <row r="42" spans="1:10" x14ac:dyDescent="0.2">
      <c r="A42" s="16">
        <v>31</v>
      </c>
      <c r="B42" s="9">
        <v>43484</v>
      </c>
      <c r="G42" s="24">
        <f t="shared" si="2"/>
        <v>0.2382838750308125</v>
      </c>
      <c r="H42" s="23">
        <f t="shared" si="8"/>
        <v>6.7173464517287229E-3</v>
      </c>
      <c r="J42" s="12">
        <f t="shared" si="3"/>
        <v>0.9005322698733047</v>
      </c>
    </row>
    <row r="43" spans="1:10" x14ac:dyDescent="0.2">
      <c r="A43" s="16">
        <v>32</v>
      </c>
      <c r="B43" s="9">
        <v>43485</v>
      </c>
      <c r="G43" s="24">
        <f t="shared" si="2"/>
        <v>0.24494250105321225</v>
      </c>
      <c r="H43" s="23">
        <f t="shared" si="8"/>
        <v>6.6586260223997495E-3</v>
      </c>
      <c r="J43" s="12">
        <f t="shared" si="3"/>
        <v>0.90028660516642811</v>
      </c>
    </row>
    <row r="44" spans="1:10" x14ac:dyDescent="0.2">
      <c r="A44" s="16">
        <v>33</v>
      </c>
      <c r="B44" s="9">
        <v>43486</v>
      </c>
      <c r="G44" s="24">
        <f t="shared" ref="G44:G75" si="9">1-(1-C$8)^($A44/12)</f>
        <v>0.25154291995743139</v>
      </c>
      <c r="H44" s="23">
        <f t="shared" si="8"/>
        <v>6.6004189042191408E-3</v>
      </c>
      <c r="J44" s="12">
        <f t="shared" ref="J44:J75" si="10">1/(1+$J$5)^((B44-$C$4)/365)</f>
        <v>0.9000410074767482</v>
      </c>
    </row>
    <row r="45" spans="1:10" x14ac:dyDescent="0.2">
      <c r="A45" s="16">
        <v>34</v>
      </c>
      <c r="B45" s="9">
        <v>43487</v>
      </c>
      <c r="G45" s="24">
        <f t="shared" si="9"/>
        <v>0.25808564056745187</v>
      </c>
      <c r="H45" s="23">
        <f t="shared" ref="H45:H76" si="11">G45-G44</f>
        <v>6.5427206100204804E-3</v>
      </c>
      <c r="J45" s="12">
        <f t="shared" si="10"/>
        <v>0.8997954767859826</v>
      </c>
    </row>
    <row r="46" spans="1:10" x14ac:dyDescent="0.2">
      <c r="A46" s="16">
        <v>35</v>
      </c>
      <c r="B46" s="9">
        <v>43488</v>
      </c>
      <c r="G46" s="24">
        <f t="shared" si="9"/>
        <v>0.26457116725931418</v>
      </c>
      <c r="H46" s="23">
        <f t="shared" si="11"/>
        <v>6.4855266918623089E-3</v>
      </c>
      <c r="J46" s="12">
        <f t="shared" si="10"/>
        <v>0.89955001307585425</v>
      </c>
    </row>
    <row r="47" spans="1:10" x14ac:dyDescent="0.2">
      <c r="A47" s="16">
        <v>36</v>
      </c>
      <c r="B47" s="9">
        <v>43489</v>
      </c>
      <c r="G47" s="24">
        <f t="shared" si="9"/>
        <v>0.27099999999999991</v>
      </c>
      <c r="H47" s="23">
        <f t="shared" si="11"/>
        <v>6.4288327406857304E-3</v>
      </c>
      <c r="J47" s="12">
        <f t="shared" si="10"/>
        <v>0.89930461632809067</v>
      </c>
    </row>
    <row r="48" spans="1:10" x14ac:dyDescent="0.2">
      <c r="A48" s="16">
        <v>37</v>
      </c>
      <c r="B48" s="9">
        <v>43490</v>
      </c>
      <c r="G48" s="24">
        <f t="shared" si="9"/>
        <v>0.27737263438597393</v>
      </c>
      <c r="H48" s="23">
        <f t="shared" si="11"/>
        <v>6.3726343859740187E-3</v>
      </c>
      <c r="J48" s="12">
        <f t="shared" si="10"/>
        <v>0.89905928652442468</v>
      </c>
    </row>
    <row r="49" spans="1:10" x14ac:dyDescent="0.2">
      <c r="A49" s="16">
        <v>38</v>
      </c>
      <c r="B49" s="9">
        <v>43491</v>
      </c>
      <c r="G49" s="24">
        <f t="shared" si="9"/>
        <v>0.28368956168138904</v>
      </c>
      <c r="H49" s="23">
        <f t="shared" si="11"/>
        <v>6.316927295415109E-3</v>
      </c>
      <c r="J49" s="12">
        <f t="shared" si="10"/>
        <v>0.89881402364659368</v>
      </c>
    </row>
    <row r="50" spans="1:10" x14ac:dyDescent="0.2">
      <c r="A50" s="16">
        <v>39</v>
      </c>
      <c r="B50" s="9">
        <v>43492</v>
      </c>
      <c r="G50" s="24">
        <f t="shared" si="9"/>
        <v>0.28995126885595868</v>
      </c>
      <c r="H50" s="23">
        <f t="shared" si="11"/>
        <v>6.2617071745696418E-3</v>
      </c>
      <c r="J50" s="12">
        <f t="shared" si="10"/>
        <v>0.89856882767634083</v>
      </c>
    </row>
    <row r="51" spans="1:10" x14ac:dyDescent="0.2">
      <c r="A51" s="16">
        <v>40</v>
      </c>
      <c r="B51" s="9">
        <v>43493</v>
      </c>
      <c r="G51" s="24">
        <f t="shared" si="9"/>
        <v>0.29615823862249591</v>
      </c>
      <c r="H51" s="23">
        <f t="shared" si="11"/>
        <v>6.2069697665372292E-3</v>
      </c>
      <c r="J51" s="12">
        <f t="shared" si="10"/>
        <v>0.89832369859541339</v>
      </c>
    </row>
    <row r="52" spans="1:10" x14ac:dyDescent="0.2">
      <c r="A52" s="16">
        <v>41</v>
      </c>
      <c r="B52" s="9">
        <v>43494</v>
      </c>
      <c r="G52" s="24">
        <f t="shared" si="9"/>
        <v>0.30231094947412651</v>
      </c>
      <c r="H52" s="23">
        <f t="shared" si="11"/>
        <v>6.152710851630605E-3</v>
      </c>
      <c r="J52" s="12">
        <f t="shared" si="10"/>
        <v>0.89807863638556418</v>
      </c>
    </row>
    <row r="53" spans="1:10" x14ac:dyDescent="0.2">
      <c r="A53" s="16">
        <v>42</v>
      </c>
      <c r="B53" s="9">
        <v>43495</v>
      </c>
      <c r="G53" s="24">
        <f t="shared" si="9"/>
        <v>0.3084098757211754</v>
      </c>
      <c r="H53" s="23">
        <f t="shared" si="11"/>
        <v>6.0989262470488859E-3</v>
      </c>
      <c r="J53" s="12">
        <f t="shared" si="10"/>
        <v>0.89783364102855068</v>
      </c>
    </row>
    <row r="54" spans="1:10" x14ac:dyDescent="0.2">
      <c r="A54" s="16">
        <v>43</v>
      </c>
      <c r="B54" s="9">
        <v>43496</v>
      </c>
      <c r="G54" s="24">
        <f t="shared" si="9"/>
        <v>0.31445548752773123</v>
      </c>
      <c r="H54" s="23">
        <f t="shared" si="11"/>
        <v>6.0456118065558284E-3</v>
      </c>
      <c r="J54" s="12">
        <f t="shared" si="10"/>
        <v>0.89758871250613559</v>
      </c>
    </row>
    <row r="55" spans="1:10" x14ac:dyDescent="0.2">
      <c r="A55" s="16">
        <v>44</v>
      </c>
      <c r="B55" s="9">
        <v>43497</v>
      </c>
      <c r="G55" s="24">
        <f t="shared" si="9"/>
        <v>0.32044825094789098</v>
      </c>
      <c r="H55" s="23">
        <f t="shared" si="11"/>
        <v>5.9927634201597524E-3</v>
      </c>
      <c r="J55" s="12">
        <f t="shared" si="10"/>
        <v>0.8973438508000865</v>
      </c>
    </row>
    <row r="56" spans="1:10" x14ac:dyDescent="0.2">
      <c r="A56" s="16">
        <v>45</v>
      </c>
      <c r="B56" s="9">
        <v>43498</v>
      </c>
      <c r="G56" s="24">
        <f t="shared" si="9"/>
        <v>0.32638862796168822</v>
      </c>
      <c r="H56" s="23">
        <f t="shared" si="11"/>
        <v>5.9403770137972378E-3</v>
      </c>
      <c r="J56" s="12">
        <f t="shared" si="10"/>
        <v>0.89709905589217565</v>
      </c>
    </row>
    <row r="57" spans="1:10" x14ac:dyDescent="0.2">
      <c r="A57" s="16">
        <v>46</v>
      </c>
      <c r="B57" s="9">
        <v>43499</v>
      </c>
      <c r="G57" s="24">
        <f t="shared" si="9"/>
        <v>0.33227707651070659</v>
      </c>
      <c r="H57" s="23">
        <f t="shared" si="11"/>
        <v>5.8884485490183769E-3</v>
      </c>
      <c r="J57" s="12">
        <f t="shared" si="10"/>
        <v>0.89685432776418084</v>
      </c>
    </row>
    <row r="58" spans="1:10" x14ac:dyDescent="0.2">
      <c r="A58" s="16">
        <v>47</v>
      </c>
      <c r="B58" s="9">
        <v>43500</v>
      </c>
      <c r="G58" s="24">
        <f t="shared" si="9"/>
        <v>0.33811405053338273</v>
      </c>
      <c r="H58" s="23">
        <f t="shared" si="11"/>
        <v>5.8369740226761335E-3</v>
      </c>
      <c r="J58" s="12">
        <f t="shared" si="10"/>
        <v>0.89660966639788453</v>
      </c>
    </row>
    <row r="59" spans="1:10" x14ac:dyDescent="0.2">
      <c r="A59" s="16">
        <v>48</v>
      </c>
      <c r="B59" s="9">
        <v>43501</v>
      </c>
      <c r="G59" s="24">
        <f t="shared" si="9"/>
        <v>0.34389999999999987</v>
      </c>
      <c r="H59" s="23">
        <f t="shared" si="11"/>
        <v>5.7859494666171463E-3</v>
      </c>
      <c r="J59" s="12">
        <f t="shared" si="10"/>
        <v>0.89636507177507418</v>
      </c>
    </row>
    <row r="60" spans="1:10" x14ac:dyDescent="0.2">
      <c r="A60" s="16">
        <v>49</v>
      </c>
      <c r="B60" s="9">
        <v>43502</v>
      </c>
      <c r="G60" s="24">
        <f t="shared" si="9"/>
        <v>0.3496353709473764</v>
      </c>
      <c r="H60" s="23">
        <f t="shared" si="11"/>
        <v>5.735370947376528E-3</v>
      </c>
      <c r="J60" s="12">
        <f t="shared" si="10"/>
        <v>0.89612054387754181</v>
      </c>
    </row>
    <row r="61" spans="1:10" x14ac:dyDescent="0.2">
      <c r="A61" s="16">
        <v>50</v>
      </c>
      <c r="B61" s="9">
        <v>43503</v>
      </c>
      <c r="G61" s="24">
        <f t="shared" si="9"/>
        <v>0.35532060551325018</v>
      </c>
      <c r="H61" s="23">
        <f t="shared" si="11"/>
        <v>5.6852345658737757E-3</v>
      </c>
      <c r="J61" s="12">
        <f t="shared" si="10"/>
        <v>0.8958760826870853</v>
      </c>
    </row>
    <row r="62" spans="1:10" x14ac:dyDescent="0.2">
      <c r="A62" s="16">
        <v>51</v>
      </c>
      <c r="B62" s="9">
        <v>43504</v>
      </c>
      <c r="G62" s="24">
        <f t="shared" si="9"/>
        <v>0.36095614197036274</v>
      </c>
      <c r="H62" s="23">
        <f t="shared" si="11"/>
        <v>5.6355364571125666E-3</v>
      </c>
      <c r="J62" s="12">
        <f t="shared" si="10"/>
        <v>0.89563168818550687</v>
      </c>
    </row>
    <row r="63" spans="1:10" x14ac:dyDescent="0.2">
      <c r="A63" s="16">
        <v>52</v>
      </c>
      <c r="B63" s="9">
        <v>43505</v>
      </c>
      <c r="G63" s="24">
        <f t="shared" si="9"/>
        <v>0.36654241476024629</v>
      </c>
      <c r="H63" s="23">
        <f t="shared" si="11"/>
        <v>5.5862727898835507E-3</v>
      </c>
      <c r="J63" s="12">
        <f t="shared" si="10"/>
        <v>0.89538736035461364</v>
      </c>
    </row>
    <row r="64" spans="1:10" x14ac:dyDescent="0.2">
      <c r="A64" s="16">
        <v>53</v>
      </c>
      <c r="B64" s="9">
        <v>43506</v>
      </c>
      <c r="G64" s="24">
        <f t="shared" si="9"/>
        <v>0.37207985452671377</v>
      </c>
      <c r="H64" s="23">
        <f t="shared" si="11"/>
        <v>5.5374397664674779E-3</v>
      </c>
      <c r="J64" s="12">
        <f t="shared" si="10"/>
        <v>0.89514309917621815</v>
      </c>
    </row>
    <row r="65" spans="1:10" x14ac:dyDescent="0.2">
      <c r="A65" s="16">
        <v>54</v>
      </c>
      <c r="B65" s="9">
        <v>43507</v>
      </c>
      <c r="G65" s="24">
        <f t="shared" si="9"/>
        <v>0.37756888814905787</v>
      </c>
      <c r="H65" s="23">
        <f t="shared" si="11"/>
        <v>5.4890336223440972E-3</v>
      </c>
      <c r="J65" s="12">
        <f t="shared" si="10"/>
        <v>0.89489890463213739</v>
      </c>
    </row>
    <row r="66" spans="1:10" x14ac:dyDescent="0.2">
      <c r="A66" s="16">
        <v>55</v>
      </c>
      <c r="B66" s="9">
        <v>43508</v>
      </c>
      <c r="G66" s="24">
        <f t="shared" si="9"/>
        <v>0.38300993877495804</v>
      </c>
      <c r="H66" s="23">
        <f t="shared" si="11"/>
        <v>5.4410506259001679E-3</v>
      </c>
      <c r="J66" s="12">
        <f t="shared" si="10"/>
        <v>0.89465477670419369</v>
      </c>
    </row>
    <row r="67" spans="1:10" x14ac:dyDescent="0.2">
      <c r="A67" s="16">
        <v>56</v>
      </c>
      <c r="B67" s="9">
        <v>43509</v>
      </c>
      <c r="G67" s="24">
        <f t="shared" si="9"/>
        <v>0.38840342585310195</v>
      </c>
      <c r="H67" s="23">
        <f t="shared" si="11"/>
        <v>5.3934870781439104E-3</v>
      </c>
      <c r="J67" s="12">
        <f t="shared" si="10"/>
        <v>0.89441071537421435</v>
      </c>
    </row>
    <row r="68" spans="1:10" x14ac:dyDescent="0.2">
      <c r="A68" s="16">
        <v>57</v>
      </c>
      <c r="B68" s="9">
        <v>43510</v>
      </c>
      <c r="G68" s="24">
        <f t="shared" si="9"/>
        <v>0.39374976516551941</v>
      </c>
      <c r="H68" s="23">
        <f t="shared" si="11"/>
        <v>5.3463393124174585E-3</v>
      </c>
      <c r="J68" s="12">
        <f t="shared" si="10"/>
        <v>0.89416672062403102</v>
      </c>
    </row>
    <row r="69" spans="1:10" x14ac:dyDescent="0.2">
      <c r="A69" s="16">
        <v>58</v>
      </c>
      <c r="B69" s="9">
        <v>43511</v>
      </c>
      <c r="G69" s="24">
        <f t="shared" si="9"/>
        <v>0.39904936885963593</v>
      </c>
      <c r="H69" s="23">
        <f t="shared" si="11"/>
        <v>5.2996036941165281E-3</v>
      </c>
      <c r="J69" s="12">
        <f t="shared" si="10"/>
        <v>0.89392279243548123</v>
      </c>
    </row>
    <row r="70" spans="1:10" x14ac:dyDescent="0.2">
      <c r="A70" s="16">
        <v>59</v>
      </c>
      <c r="B70" s="9">
        <v>43512</v>
      </c>
      <c r="G70" s="24">
        <f t="shared" si="9"/>
        <v>0.40430264548004446</v>
      </c>
      <c r="H70" s="23">
        <f t="shared" si="11"/>
        <v>5.2532766204085313E-3</v>
      </c>
      <c r="J70" s="12">
        <f t="shared" si="10"/>
        <v>0.89367893079040683</v>
      </c>
    </row>
    <row r="71" spans="1:10" x14ac:dyDescent="0.2">
      <c r="A71" s="16">
        <v>60</v>
      </c>
      <c r="B71" s="9">
        <v>43513</v>
      </c>
      <c r="G71" s="24">
        <f t="shared" si="9"/>
        <v>0.40950999999999982</v>
      </c>
      <c r="H71" s="23">
        <f t="shared" si="11"/>
        <v>5.2073545199553539E-3</v>
      </c>
      <c r="J71" s="12">
        <f t="shared" si="10"/>
        <v>0.89343513567065458</v>
      </c>
    </row>
    <row r="72" spans="1:10" x14ac:dyDescent="0.2">
      <c r="A72" s="16">
        <v>61</v>
      </c>
      <c r="B72" s="9">
        <v>43514</v>
      </c>
      <c r="G72" s="24">
        <f t="shared" si="9"/>
        <v>0.41467183385263884</v>
      </c>
      <c r="H72" s="23">
        <f t="shared" si="11"/>
        <v>5.1618338526390195E-3</v>
      </c>
      <c r="J72" s="12">
        <f t="shared" si="10"/>
        <v>0.89319140705807687</v>
      </c>
    </row>
    <row r="73" spans="1:10" x14ac:dyDescent="0.2">
      <c r="A73" s="16">
        <v>62</v>
      </c>
      <c r="B73" s="9">
        <v>43515</v>
      </c>
      <c r="G73" s="24">
        <f t="shared" si="9"/>
        <v>0.41978854496192508</v>
      </c>
      <c r="H73" s="23">
        <f t="shared" si="11"/>
        <v>5.1167111092862427E-3</v>
      </c>
      <c r="J73" s="12">
        <f t="shared" si="10"/>
        <v>0.89294774493453022</v>
      </c>
    </row>
    <row r="74" spans="1:10" x14ac:dyDescent="0.2">
      <c r="A74" s="16">
        <v>63</v>
      </c>
      <c r="B74" s="9">
        <v>43516</v>
      </c>
      <c r="G74" s="24">
        <f t="shared" si="9"/>
        <v>0.42486052777332639</v>
      </c>
      <c r="H74" s="23">
        <f t="shared" si="11"/>
        <v>5.0719828114013099E-3</v>
      </c>
      <c r="J74" s="12">
        <f t="shared" si="10"/>
        <v>0.89270414928187669</v>
      </c>
    </row>
    <row r="75" spans="1:10" x14ac:dyDescent="0.2">
      <c r="A75" s="16">
        <v>64</v>
      </c>
      <c r="B75" s="9">
        <v>43517</v>
      </c>
      <c r="G75" s="24">
        <f t="shared" si="9"/>
        <v>0.42988817328422158</v>
      </c>
      <c r="H75" s="23">
        <f t="shared" si="11"/>
        <v>5.0276455108951845E-3</v>
      </c>
      <c r="J75" s="12">
        <f t="shared" si="10"/>
        <v>0.89246062008198279</v>
      </c>
    </row>
    <row r="76" spans="1:10" x14ac:dyDescent="0.2">
      <c r="A76" s="16">
        <v>65</v>
      </c>
      <c r="B76" s="9">
        <v>43518</v>
      </c>
      <c r="G76" s="24">
        <f t="shared" ref="G76:G107" si="12">1-(1-C$8)^($A76/12)</f>
        <v>0.43487186907404241</v>
      </c>
      <c r="H76" s="23">
        <f t="shared" si="11"/>
        <v>4.9836957898208301E-3</v>
      </c>
      <c r="J76" s="12">
        <f t="shared" ref="J76:J107" si="13">1/(1+$J$5)^((B76-$C$4)/365)</f>
        <v>0.89221715731672047</v>
      </c>
    </row>
    <row r="77" spans="1:10" x14ac:dyDescent="0.2">
      <c r="A77" s="16">
        <v>66</v>
      </c>
      <c r="B77" s="9">
        <v>43519</v>
      </c>
      <c r="G77" s="24">
        <f t="shared" si="12"/>
        <v>0.43981199933415205</v>
      </c>
      <c r="H77" s="23">
        <f t="shared" ref="H77:H108" si="14">G77-G76</f>
        <v>4.9401302601096431E-3</v>
      </c>
      <c r="J77" s="12">
        <f t="shared" si="13"/>
        <v>0.89197376096796632</v>
      </c>
    </row>
    <row r="78" spans="1:10" x14ac:dyDescent="0.2">
      <c r="A78" s="16">
        <v>67</v>
      </c>
      <c r="B78" s="9">
        <v>43520</v>
      </c>
      <c r="G78" s="24">
        <f t="shared" si="12"/>
        <v>0.44470894489746227</v>
      </c>
      <c r="H78" s="23">
        <f t="shared" si="14"/>
        <v>4.8969455633102177E-3</v>
      </c>
      <c r="J78" s="12">
        <f t="shared" si="13"/>
        <v>0.89173043101760197</v>
      </c>
    </row>
    <row r="79" spans="1:10" x14ac:dyDescent="0.2">
      <c r="A79" s="16">
        <v>68</v>
      </c>
      <c r="B79" s="9">
        <v>43521</v>
      </c>
      <c r="G79" s="24">
        <f t="shared" si="12"/>
        <v>0.44956308326779171</v>
      </c>
      <c r="H79" s="23">
        <f t="shared" si="14"/>
        <v>4.8541383703294416E-3</v>
      </c>
      <c r="J79" s="12">
        <f t="shared" si="13"/>
        <v>0.89148716744751388</v>
      </c>
    </row>
    <row r="80" spans="1:10" x14ac:dyDescent="0.2">
      <c r="A80" s="16">
        <v>69</v>
      </c>
      <c r="B80" s="9">
        <v>43522</v>
      </c>
      <c r="G80" s="24">
        <f t="shared" si="12"/>
        <v>0.45437478864896741</v>
      </c>
      <c r="H80" s="23">
        <f t="shared" si="14"/>
        <v>4.8117053811757016E-3</v>
      </c>
      <c r="J80" s="12">
        <f t="shared" si="13"/>
        <v>0.89124397023959379</v>
      </c>
    </row>
    <row r="81" spans="1:10" x14ac:dyDescent="0.2">
      <c r="A81" s="16">
        <v>70</v>
      </c>
      <c r="B81" s="9">
        <v>43523</v>
      </c>
      <c r="G81" s="24">
        <f t="shared" si="12"/>
        <v>0.45914443197367227</v>
      </c>
      <c r="H81" s="23">
        <f t="shared" si="14"/>
        <v>4.7696433247048642E-3</v>
      </c>
      <c r="J81" s="12">
        <f t="shared" si="13"/>
        <v>0.89100083937573793</v>
      </c>
    </row>
    <row r="82" spans="1:10" x14ac:dyDescent="0.2">
      <c r="A82" s="16">
        <v>71</v>
      </c>
      <c r="B82" s="9">
        <v>43524</v>
      </c>
      <c r="G82" s="24">
        <f t="shared" si="12"/>
        <v>0.46387238093203997</v>
      </c>
      <c r="H82" s="23">
        <f t="shared" si="14"/>
        <v>4.7279489583677003E-3</v>
      </c>
      <c r="J82" s="12">
        <f t="shared" si="13"/>
        <v>0.89075777483784757</v>
      </c>
    </row>
    <row r="83" spans="1:10" x14ac:dyDescent="0.2">
      <c r="A83" s="16">
        <v>72</v>
      </c>
      <c r="B83" s="9">
        <v>43525</v>
      </c>
      <c r="G83" s="24">
        <f t="shared" si="12"/>
        <v>0.46855899999999984</v>
      </c>
      <c r="H83" s="23">
        <f t="shared" si="14"/>
        <v>4.6866190679598629E-3</v>
      </c>
      <c r="J83" s="12">
        <f t="shared" si="13"/>
        <v>0.89051477660782941</v>
      </c>
    </row>
    <row r="84" spans="1:10" x14ac:dyDescent="0.2">
      <c r="A84" s="16">
        <v>73</v>
      </c>
      <c r="B84" s="9">
        <v>43526</v>
      </c>
      <c r="G84" s="24">
        <f t="shared" si="12"/>
        <v>0.47320465046737492</v>
      </c>
      <c r="H84" s="23">
        <f t="shared" si="14"/>
        <v>4.6456504673750842E-3</v>
      </c>
      <c r="J84" s="12">
        <f t="shared" si="13"/>
        <v>0.89027184466759435</v>
      </c>
    </row>
    <row r="85" spans="1:10" x14ac:dyDescent="0.2">
      <c r="A85" s="16">
        <v>74</v>
      </c>
      <c r="B85" s="9">
        <v>43527</v>
      </c>
      <c r="G85" s="24">
        <f t="shared" si="12"/>
        <v>0.47780969046573263</v>
      </c>
      <c r="H85" s="23">
        <f t="shared" si="14"/>
        <v>4.6050399983577073E-3</v>
      </c>
      <c r="J85" s="12">
        <f t="shared" si="13"/>
        <v>0.89002897899905864</v>
      </c>
    </row>
    <row r="86" spans="1:10" x14ac:dyDescent="0.2">
      <c r="A86" s="16">
        <v>75</v>
      </c>
      <c r="B86" s="9">
        <v>43528</v>
      </c>
      <c r="G86" s="24">
        <f t="shared" si="12"/>
        <v>0.48237447499599384</v>
      </c>
      <c r="H86" s="23">
        <f t="shared" si="14"/>
        <v>4.5647845302612122E-3</v>
      </c>
      <c r="J86" s="12">
        <f t="shared" si="13"/>
        <v>0.88978617958414352</v>
      </c>
    </row>
    <row r="87" spans="1:10" x14ac:dyDescent="0.2">
      <c r="A87" s="16">
        <v>76</v>
      </c>
      <c r="B87" s="9">
        <v>43529</v>
      </c>
      <c r="G87" s="24">
        <f t="shared" si="12"/>
        <v>0.48689935595579947</v>
      </c>
      <c r="H87" s="23">
        <f t="shared" si="14"/>
        <v>4.5248809598056328E-3</v>
      </c>
      <c r="J87" s="12">
        <f t="shared" si="13"/>
        <v>0.8895434464047749</v>
      </c>
    </row>
    <row r="88" spans="1:10" x14ac:dyDescent="0.2">
      <c r="A88" s="16">
        <v>77</v>
      </c>
      <c r="B88" s="9">
        <v>43530</v>
      </c>
      <c r="G88" s="24">
        <f t="shared" si="12"/>
        <v>0.49138468216663822</v>
      </c>
      <c r="H88" s="23">
        <f t="shared" si="14"/>
        <v>4.4853262108387471E-3</v>
      </c>
      <c r="J88" s="12">
        <f t="shared" si="13"/>
        <v>0.88930077944288399</v>
      </c>
    </row>
    <row r="89" spans="1:10" x14ac:dyDescent="0.2">
      <c r="A89" s="16">
        <v>78</v>
      </c>
      <c r="B89" s="9">
        <v>43531</v>
      </c>
      <c r="G89" s="24">
        <f t="shared" si="12"/>
        <v>0.49583079940073682</v>
      </c>
      <c r="H89" s="23">
        <f t="shared" si="14"/>
        <v>4.446117234098601E-3</v>
      </c>
      <c r="J89" s="12">
        <f t="shared" si="13"/>
        <v>0.88905817868040637</v>
      </c>
    </row>
    <row r="90" spans="1:10" x14ac:dyDescent="0.2">
      <c r="A90" s="16">
        <v>79</v>
      </c>
      <c r="B90" s="9">
        <v>43532</v>
      </c>
      <c r="G90" s="24">
        <f t="shared" si="12"/>
        <v>0.50023805040771596</v>
      </c>
      <c r="H90" s="23">
        <f t="shared" si="14"/>
        <v>4.4072510069791404E-3</v>
      </c>
      <c r="J90" s="12">
        <f t="shared" si="13"/>
        <v>0.88881564409928315</v>
      </c>
    </row>
    <row r="91" spans="1:10" x14ac:dyDescent="0.2">
      <c r="A91" s="16">
        <v>80</v>
      </c>
      <c r="B91" s="9">
        <v>43533</v>
      </c>
      <c r="G91" s="24">
        <f t="shared" si="12"/>
        <v>0.50460677494101258</v>
      </c>
      <c r="H91" s="23">
        <f t="shared" si="14"/>
        <v>4.3687245332966196E-3</v>
      </c>
      <c r="J91" s="12">
        <f t="shared" si="13"/>
        <v>0.88857317568145977</v>
      </c>
    </row>
    <row r="92" spans="1:10" x14ac:dyDescent="0.2">
      <c r="A92" s="16">
        <v>81</v>
      </c>
      <c r="B92" s="9">
        <v>43534</v>
      </c>
      <c r="G92" s="24">
        <f t="shared" si="12"/>
        <v>0.5089373097840707</v>
      </c>
      <c r="H92" s="23">
        <f t="shared" si="14"/>
        <v>4.3305348430581203E-3</v>
      </c>
      <c r="J92" s="12">
        <f t="shared" si="13"/>
        <v>0.88833077340888733</v>
      </c>
    </row>
    <row r="93" spans="1:10" x14ac:dyDescent="0.2">
      <c r="A93" s="16">
        <v>82</v>
      </c>
      <c r="B93" s="9">
        <v>43535</v>
      </c>
      <c r="G93" s="24">
        <f t="shared" si="12"/>
        <v>0.5132299887763051</v>
      </c>
      <c r="H93" s="23">
        <f t="shared" si="14"/>
        <v>4.2926789922344E-3</v>
      </c>
      <c r="J93" s="12">
        <f t="shared" si="13"/>
        <v>0.88808843726352127</v>
      </c>
    </row>
    <row r="94" spans="1:10" x14ac:dyDescent="0.2">
      <c r="A94" s="16">
        <v>83</v>
      </c>
      <c r="B94" s="9">
        <v>43536</v>
      </c>
      <c r="G94" s="24">
        <f t="shared" si="12"/>
        <v>0.51748514283883595</v>
      </c>
      <c r="H94" s="23">
        <f t="shared" si="14"/>
        <v>4.2551540625308526E-3</v>
      </c>
      <c r="J94" s="12">
        <f t="shared" si="13"/>
        <v>0.88784616722732201</v>
      </c>
    </row>
    <row r="95" spans="1:10" x14ac:dyDescent="0.2">
      <c r="A95" s="16">
        <v>84</v>
      </c>
      <c r="B95" s="9">
        <v>43537</v>
      </c>
      <c r="G95" s="24">
        <f t="shared" si="12"/>
        <v>0.52170309999999986</v>
      </c>
      <c r="H95" s="23">
        <f t="shared" si="14"/>
        <v>4.21795716116391E-3</v>
      </c>
      <c r="J95" s="12">
        <f t="shared" si="13"/>
        <v>0.8876039632822551</v>
      </c>
    </row>
    <row r="96" spans="1:10" x14ac:dyDescent="0.2">
      <c r="A96" s="16">
        <v>85</v>
      </c>
      <c r="B96" s="9">
        <v>43538</v>
      </c>
      <c r="G96" s="24">
        <f t="shared" si="12"/>
        <v>0.52588418542063742</v>
      </c>
      <c r="H96" s="23">
        <f t="shared" si="14"/>
        <v>4.1810854206375536E-3</v>
      </c>
      <c r="J96" s="12">
        <f t="shared" si="13"/>
        <v>0.88736182541029085</v>
      </c>
    </row>
    <row r="97" spans="1:10" x14ac:dyDescent="0.2">
      <c r="A97" s="16">
        <v>86</v>
      </c>
      <c r="B97" s="9">
        <v>43539</v>
      </c>
      <c r="G97" s="24">
        <f t="shared" si="12"/>
        <v>0.53002872141915924</v>
      </c>
      <c r="H97" s="23">
        <f t="shared" si="14"/>
        <v>4.1445359985218255E-3</v>
      </c>
      <c r="J97" s="12">
        <f t="shared" si="13"/>
        <v>0.88711975359340467</v>
      </c>
    </row>
    <row r="98" spans="1:10" x14ac:dyDescent="0.2">
      <c r="A98" s="16">
        <v>87</v>
      </c>
      <c r="B98" s="9">
        <v>43540</v>
      </c>
      <c r="G98" s="24">
        <f t="shared" si="12"/>
        <v>0.53413702749639436</v>
      </c>
      <c r="H98" s="23">
        <f t="shared" si="14"/>
        <v>4.1083060772351132E-3</v>
      </c>
      <c r="J98" s="12">
        <f t="shared" si="13"/>
        <v>0.88687774781357676</v>
      </c>
    </row>
    <row r="99" spans="1:10" x14ac:dyDescent="0.2">
      <c r="A99" s="16">
        <v>88</v>
      </c>
      <c r="B99" s="9">
        <v>43541</v>
      </c>
      <c r="G99" s="24">
        <f t="shared" si="12"/>
        <v>0.53820942036021946</v>
      </c>
      <c r="H99" s="23">
        <f t="shared" si="14"/>
        <v>4.0723928638251028E-3</v>
      </c>
      <c r="J99" s="12">
        <f t="shared" si="13"/>
        <v>0.88663580805279218</v>
      </c>
    </row>
    <row r="100" spans="1:10" x14ac:dyDescent="0.2">
      <c r="A100" s="16">
        <v>89</v>
      </c>
      <c r="B100" s="9">
        <v>43542</v>
      </c>
      <c r="G100" s="24">
        <f t="shared" si="12"/>
        <v>0.54224621394997441</v>
      </c>
      <c r="H100" s="23">
        <f t="shared" si="14"/>
        <v>4.0367935897549501E-3</v>
      </c>
      <c r="J100" s="12">
        <f t="shared" si="13"/>
        <v>0.88639393429304092</v>
      </c>
    </row>
    <row r="101" spans="1:10" x14ac:dyDescent="0.2">
      <c r="A101" s="16">
        <v>90</v>
      </c>
      <c r="B101" s="9">
        <v>43543</v>
      </c>
      <c r="G101" s="24">
        <f t="shared" si="12"/>
        <v>0.54624771946066319</v>
      </c>
      <c r="H101" s="23">
        <f t="shared" si="14"/>
        <v>4.0015055106887853E-3</v>
      </c>
      <c r="J101" s="12">
        <f t="shared" si="13"/>
        <v>0.88615212651631814</v>
      </c>
    </row>
    <row r="102" spans="1:10" x14ac:dyDescent="0.2">
      <c r="A102" s="16">
        <v>91</v>
      </c>
      <c r="B102" s="9">
        <v>43544</v>
      </c>
      <c r="G102" s="24">
        <f t="shared" si="12"/>
        <v>0.55021424536694441</v>
      </c>
      <c r="H102" s="23">
        <f t="shared" si="14"/>
        <v>3.9665259062812153E-3</v>
      </c>
      <c r="J102" s="12">
        <f t="shared" si="13"/>
        <v>0.88591038470462347</v>
      </c>
    </row>
    <row r="103" spans="1:10" x14ac:dyDescent="0.2">
      <c r="A103" s="16">
        <v>92</v>
      </c>
      <c r="B103" s="9">
        <v>43545</v>
      </c>
      <c r="G103" s="24">
        <f t="shared" si="12"/>
        <v>0.55414609744691123</v>
      </c>
      <c r="H103" s="23">
        <f t="shared" si="14"/>
        <v>3.9318520799668244E-3</v>
      </c>
      <c r="J103" s="12">
        <f t="shared" si="13"/>
        <v>0.88566870883996174</v>
      </c>
    </row>
    <row r="104" spans="1:10" x14ac:dyDescent="0.2">
      <c r="A104" s="16">
        <v>93</v>
      </c>
      <c r="B104" s="9">
        <v>43546</v>
      </c>
      <c r="G104" s="24">
        <f t="shared" si="12"/>
        <v>0.55804357880566369</v>
      </c>
      <c r="H104" s="23">
        <f t="shared" si="14"/>
        <v>3.8974813587524526E-3</v>
      </c>
      <c r="J104" s="12">
        <f t="shared" si="13"/>
        <v>0.88542709890434279</v>
      </c>
    </row>
    <row r="105" spans="1:10" x14ac:dyDescent="0.2">
      <c r="A105" s="16">
        <v>94</v>
      </c>
      <c r="B105" s="9">
        <v>43547</v>
      </c>
      <c r="G105" s="24">
        <f t="shared" si="12"/>
        <v>0.5619069898986746</v>
      </c>
      <c r="H105" s="23">
        <f t="shared" si="14"/>
        <v>3.8634110930109156E-3</v>
      </c>
      <c r="J105" s="12">
        <f t="shared" si="13"/>
        <v>0.88518555487978101</v>
      </c>
    </row>
    <row r="106" spans="1:10" x14ac:dyDescent="0.2">
      <c r="A106" s="16">
        <v>95</v>
      </c>
      <c r="B106" s="9">
        <v>43548</v>
      </c>
      <c r="G106" s="24">
        <f t="shared" si="12"/>
        <v>0.56573662855495233</v>
      </c>
      <c r="H106" s="23">
        <f t="shared" si="14"/>
        <v>3.8296386562777229E-3</v>
      </c>
      <c r="J106" s="12">
        <f t="shared" si="13"/>
        <v>0.88494407674829612</v>
      </c>
    </row>
    <row r="107" spans="1:10" x14ac:dyDescent="0.2">
      <c r="A107" s="16">
        <v>96</v>
      </c>
      <c r="B107" s="9">
        <v>43549</v>
      </c>
      <c r="G107" s="24">
        <f t="shared" si="12"/>
        <v>0.56953278999999979</v>
      </c>
      <c r="H107" s="23">
        <f t="shared" si="14"/>
        <v>3.7961614450474634E-3</v>
      </c>
      <c r="J107" s="12">
        <f t="shared" si="13"/>
        <v>0.88470266449191237</v>
      </c>
    </row>
    <row r="108" spans="1:10" x14ac:dyDescent="0.2">
      <c r="A108" s="16">
        <v>97</v>
      </c>
      <c r="B108" s="9">
        <v>43550</v>
      </c>
      <c r="G108" s="24">
        <f t="shared" ref="G108:G131" si="15">1-(1-C$8)^($A108/12)</f>
        <v>0.57329576687857364</v>
      </c>
      <c r="H108" s="23">
        <f t="shared" si="14"/>
        <v>3.7629768785738538E-3</v>
      </c>
      <c r="J108" s="12">
        <f t="shared" ref="J108:J131" si="16">1/(1+$J$5)^((B108-$C$4)/365)</f>
        <v>0.88446131809265904</v>
      </c>
    </row>
    <row r="109" spans="1:10" x14ac:dyDescent="0.2">
      <c r="A109" s="16">
        <v>98</v>
      </c>
      <c r="B109" s="9">
        <v>43551</v>
      </c>
      <c r="G109" s="24">
        <f t="shared" si="15"/>
        <v>0.57702584927724332</v>
      </c>
      <c r="H109" s="23">
        <f t="shared" ref="H109:H131" si="17">G109-G108</f>
        <v>3.7300823986696763E-3</v>
      </c>
      <c r="J109" s="12">
        <f t="shared" si="16"/>
        <v>0.8842200375325705</v>
      </c>
    </row>
    <row r="110" spans="1:10" x14ac:dyDescent="0.2">
      <c r="A110" s="16">
        <v>99</v>
      </c>
      <c r="B110" s="9">
        <v>43552</v>
      </c>
      <c r="G110" s="24">
        <f t="shared" si="15"/>
        <v>0.58072332474675492</v>
      </c>
      <c r="H110" s="23">
        <f t="shared" si="17"/>
        <v>3.6974754695116019E-3</v>
      </c>
      <c r="J110" s="12">
        <f t="shared" si="16"/>
        <v>0.88397882279368567</v>
      </c>
    </row>
    <row r="111" spans="1:10" x14ac:dyDescent="0.2">
      <c r="A111" s="16">
        <v>100</v>
      </c>
      <c r="B111" s="9">
        <v>43553</v>
      </c>
      <c r="G111" s="24">
        <f t="shared" si="15"/>
        <v>0.5843884783241976</v>
      </c>
      <c r="H111" s="23">
        <f t="shared" si="17"/>
        <v>3.6651535774426813E-3</v>
      </c>
      <c r="J111" s="12">
        <f t="shared" si="16"/>
        <v>0.88373767385804869</v>
      </c>
    </row>
    <row r="112" spans="1:10" x14ac:dyDescent="0.2">
      <c r="A112" s="16">
        <v>101</v>
      </c>
      <c r="B112" s="9">
        <v>43554</v>
      </c>
      <c r="G112" s="24">
        <f t="shared" si="15"/>
        <v>0.58802159255497688</v>
      </c>
      <c r="H112" s="23">
        <f t="shared" si="17"/>
        <v>3.6331142307792774E-3</v>
      </c>
      <c r="J112" s="12">
        <f t="shared" si="16"/>
        <v>0.88349659070770858</v>
      </c>
    </row>
    <row r="113" spans="1:10" x14ac:dyDescent="0.2">
      <c r="A113" s="16">
        <v>102</v>
      </c>
      <c r="B113" s="9">
        <v>43555</v>
      </c>
      <c r="G113" s="24">
        <f t="shared" si="15"/>
        <v>0.59162294751459688</v>
      </c>
      <c r="H113" s="23">
        <f t="shared" si="17"/>
        <v>3.6013549596199956E-3</v>
      </c>
      <c r="J113" s="12">
        <f t="shared" si="16"/>
        <v>0.88325557332471882</v>
      </c>
    </row>
    <row r="114" spans="1:10" x14ac:dyDescent="0.2">
      <c r="A114" s="16">
        <v>103</v>
      </c>
      <c r="B114" s="9">
        <v>43556</v>
      </c>
      <c r="G114" s="24">
        <f t="shared" si="15"/>
        <v>0.59519282083024994</v>
      </c>
      <c r="H114" s="23">
        <f t="shared" si="17"/>
        <v>3.5698733156530604E-3</v>
      </c>
      <c r="J114" s="12">
        <f t="shared" si="16"/>
        <v>0.88301462169113831</v>
      </c>
    </row>
    <row r="115" spans="1:10" x14ac:dyDescent="0.2">
      <c r="A115" s="16">
        <v>104</v>
      </c>
      <c r="B115" s="9">
        <v>43557</v>
      </c>
      <c r="G115" s="24">
        <f t="shared" si="15"/>
        <v>0.59873148770222007</v>
      </c>
      <c r="H115" s="23">
        <f t="shared" si="17"/>
        <v>3.5386668719701309E-3</v>
      </c>
      <c r="J115" s="12">
        <f t="shared" si="16"/>
        <v>0.88277373578903073</v>
      </c>
    </row>
    <row r="116" spans="1:10" x14ac:dyDescent="0.2">
      <c r="A116" s="16">
        <v>105</v>
      </c>
      <c r="B116" s="9">
        <v>43558</v>
      </c>
      <c r="G116" s="24">
        <f t="shared" si="15"/>
        <v>0.6022392209250973</v>
      </c>
      <c r="H116" s="23">
        <f t="shared" si="17"/>
        <v>3.5077332228772296E-3</v>
      </c>
      <c r="J116" s="12">
        <f t="shared" si="16"/>
        <v>0.88253291560046432</v>
      </c>
    </row>
    <row r="117" spans="1:10" x14ac:dyDescent="0.2">
      <c r="A117" s="16">
        <v>106</v>
      </c>
      <c r="B117" s="9">
        <v>43559</v>
      </c>
      <c r="G117" s="24">
        <f t="shared" si="15"/>
        <v>0.60571629090880719</v>
      </c>
      <c r="H117" s="23">
        <f t="shared" si="17"/>
        <v>3.4770699837098906E-3</v>
      </c>
      <c r="J117" s="12">
        <f t="shared" si="16"/>
        <v>0.88229216110751285</v>
      </c>
    </row>
    <row r="118" spans="1:10" x14ac:dyDescent="0.2">
      <c r="A118" s="16">
        <v>107</v>
      </c>
      <c r="B118" s="9">
        <v>43560</v>
      </c>
      <c r="G118" s="24">
        <f t="shared" si="15"/>
        <v>0.60916296569945705</v>
      </c>
      <c r="H118" s="23">
        <f t="shared" si="17"/>
        <v>3.4466747906498618E-3</v>
      </c>
      <c r="J118" s="12">
        <f t="shared" si="16"/>
        <v>0.88205147229225411</v>
      </c>
    </row>
    <row r="119" spans="1:10" x14ac:dyDescent="0.2">
      <c r="A119" s="16">
        <v>108</v>
      </c>
      <c r="B119" s="9">
        <v>43561</v>
      </c>
      <c r="G119" s="24">
        <f t="shared" si="15"/>
        <v>0.61257951099999985</v>
      </c>
      <c r="H119" s="23">
        <f t="shared" si="17"/>
        <v>3.4165453005428059E-3</v>
      </c>
      <c r="J119" s="12">
        <f t="shared" si="16"/>
        <v>0.88181084913677166</v>
      </c>
    </row>
    <row r="120" spans="1:10" x14ac:dyDescent="0.2">
      <c r="A120" s="16">
        <v>109</v>
      </c>
      <c r="B120" s="9">
        <v>43562</v>
      </c>
      <c r="G120" s="24">
        <f t="shared" si="15"/>
        <v>0.6159661901907163</v>
      </c>
      <c r="H120" s="23">
        <f t="shared" si="17"/>
        <v>3.3866791907164462E-3</v>
      </c>
      <c r="J120" s="12">
        <f t="shared" si="16"/>
        <v>0.88157029162315337</v>
      </c>
    </row>
    <row r="121" spans="1:10" x14ac:dyDescent="0.2">
      <c r="A121" s="16">
        <v>110</v>
      </c>
      <c r="B121" s="9">
        <v>43563</v>
      </c>
      <c r="G121" s="24">
        <f t="shared" si="15"/>
        <v>0.61932326434951901</v>
      </c>
      <c r="H121" s="23">
        <f t="shared" si="17"/>
        <v>3.3570741588027087E-3</v>
      </c>
      <c r="J121" s="12">
        <f t="shared" si="16"/>
        <v>0.88132979973349224</v>
      </c>
    </row>
    <row r="122" spans="1:10" x14ac:dyDescent="0.2">
      <c r="A122" s="16">
        <v>111</v>
      </c>
      <c r="B122" s="9">
        <v>43564</v>
      </c>
      <c r="G122" s="24">
        <f t="shared" si="15"/>
        <v>0.62265099227207943</v>
      </c>
      <c r="H122" s="23">
        <f t="shared" si="17"/>
        <v>3.3277279225604195E-3</v>
      </c>
      <c r="J122" s="12">
        <f t="shared" si="16"/>
        <v>0.88108937344988614</v>
      </c>
    </row>
    <row r="123" spans="1:10" x14ac:dyDescent="0.2">
      <c r="A123" s="16">
        <v>112</v>
      </c>
      <c r="B123" s="9">
        <v>43565</v>
      </c>
      <c r="G123" s="24">
        <f t="shared" si="15"/>
        <v>0.62594963049177776</v>
      </c>
      <c r="H123" s="23">
        <f t="shared" si="17"/>
        <v>3.2986382196983355E-3</v>
      </c>
      <c r="J123" s="12">
        <f t="shared" si="16"/>
        <v>0.8808490127544375</v>
      </c>
    </row>
    <row r="124" spans="1:10" x14ac:dyDescent="0.2">
      <c r="A124" s="16">
        <v>113</v>
      </c>
      <c r="B124" s="9">
        <v>43566</v>
      </c>
      <c r="G124" s="24">
        <f t="shared" si="15"/>
        <v>0.62921943329947916</v>
      </c>
      <c r="H124" s="23">
        <f t="shared" si="17"/>
        <v>3.2698028077013941E-3</v>
      </c>
      <c r="J124" s="12">
        <f t="shared" si="16"/>
        <v>0.88060871762925419</v>
      </c>
    </row>
    <row r="125" spans="1:10" x14ac:dyDescent="0.2">
      <c r="A125" s="16">
        <v>114</v>
      </c>
      <c r="B125" s="9">
        <v>43567</v>
      </c>
      <c r="G125" s="24">
        <f t="shared" si="15"/>
        <v>0.63246065276313712</v>
      </c>
      <c r="H125" s="23">
        <f t="shared" si="17"/>
        <v>3.2412194636579628E-3</v>
      </c>
      <c r="J125" s="12">
        <f t="shared" si="16"/>
        <v>0.88036848805644863</v>
      </c>
    </row>
    <row r="126" spans="1:10" x14ac:dyDescent="0.2">
      <c r="A126" s="16">
        <v>115</v>
      </c>
      <c r="B126" s="9">
        <v>43568</v>
      </c>
      <c r="G126" s="24">
        <f t="shared" si="15"/>
        <v>0.63567353874722499</v>
      </c>
      <c r="H126" s="23">
        <f t="shared" si="17"/>
        <v>3.2128859840878654E-3</v>
      </c>
      <c r="J126" s="12">
        <f t="shared" si="16"/>
        <v>0.88012832401813801</v>
      </c>
    </row>
    <row r="127" spans="1:10" x14ac:dyDescent="0.2">
      <c r="A127" s="16">
        <v>116</v>
      </c>
      <c r="B127" s="9">
        <v>43569</v>
      </c>
      <c r="G127" s="24">
        <f t="shared" si="15"/>
        <v>0.63885833893199817</v>
      </c>
      <c r="H127" s="23">
        <f t="shared" si="17"/>
        <v>3.1848001847731844E-3</v>
      </c>
      <c r="J127" s="12">
        <f t="shared" si="16"/>
        <v>0.87988822549644474</v>
      </c>
    </row>
    <row r="128" spans="1:10" x14ac:dyDescent="0.2">
      <c r="A128" s="16">
        <v>117</v>
      </c>
      <c r="B128" s="9">
        <v>43570</v>
      </c>
      <c r="G128" s="24">
        <f t="shared" si="15"/>
        <v>0.64201529883258757</v>
      </c>
      <c r="H128" s="23">
        <f t="shared" si="17"/>
        <v>3.1569599005893956E-3</v>
      </c>
      <c r="J128" s="12">
        <f t="shared" si="16"/>
        <v>0.87964819247349579</v>
      </c>
    </row>
    <row r="129" spans="1:10" x14ac:dyDescent="0.2">
      <c r="A129" s="16">
        <v>118</v>
      </c>
      <c r="B129" s="9">
        <v>43571</v>
      </c>
      <c r="G129" s="24">
        <f t="shared" si="15"/>
        <v>0.6451446618179264</v>
      </c>
      <c r="H129" s="23">
        <f t="shared" si="17"/>
        <v>3.1293629853388349E-3</v>
      </c>
      <c r="J129" s="12">
        <f t="shared" si="16"/>
        <v>0.87940822493142334</v>
      </c>
    </row>
    <row r="130" spans="1:10" x14ac:dyDescent="0.2">
      <c r="A130" s="16">
        <v>119</v>
      </c>
      <c r="B130" s="9">
        <v>43572</v>
      </c>
      <c r="G130" s="24">
        <f t="shared" si="15"/>
        <v>0.64824666912951145</v>
      </c>
      <c r="H130" s="23">
        <f t="shared" si="17"/>
        <v>3.1020073115850533E-3</v>
      </c>
      <c r="J130" s="12">
        <f t="shared" si="16"/>
        <v>0.87916832285236401</v>
      </c>
    </row>
    <row r="131" spans="1:10" x14ac:dyDescent="0.2">
      <c r="A131" s="16">
        <v>120</v>
      </c>
      <c r="B131" s="9">
        <v>43573</v>
      </c>
      <c r="G131" s="24">
        <f t="shared" si="15"/>
        <v>0.65132155989999985</v>
      </c>
      <c r="H131" s="23">
        <f t="shared" si="17"/>
        <v>3.0748907704883921E-3</v>
      </c>
      <c r="J131" s="12">
        <f t="shared" si="16"/>
        <v>0.87892848621845976</v>
      </c>
    </row>
  </sheetData>
  <mergeCells count="2">
    <mergeCell ref="G9:H9"/>
    <mergeCell ref="M9:N9"/>
  </mergeCells>
  <pageMargins left="0.7" right="0.7" top="0.75" bottom="0.75" header="0.3" footer="0.3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"/>
  <sheetViews>
    <sheetView zoomScale="80" zoomScaleNormal="80" workbookViewId="0">
      <selection activeCell="D1" sqref="D1"/>
    </sheetView>
  </sheetViews>
  <sheetFormatPr defaultRowHeight="14.4" x14ac:dyDescent="0.3"/>
  <cols>
    <col min="1" max="1" width="10.21875" bestFit="1" customWidth="1"/>
    <col min="4" max="4" width="9.21875" bestFit="1" customWidth="1"/>
  </cols>
  <sheetData>
    <row r="1" spans="1:5" x14ac:dyDescent="0.3">
      <c r="C1" t="s">
        <v>11</v>
      </c>
      <c r="D1" s="33">
        <v>0.8</v>
      </c>
      <c r="E1" s="33"/>
    </row>
    <row r="3" spans="1:5" x14ac:dyDescent="0.3">
      <c r="A3" s="34">
        <v>42243</v>
      </c>
      <c r="B3" s="87" t="s">
        <v>12</v>
      </c>
      <c r="C3" s="35">
        <v>1</v>
      </c>
      <c r="D3" s="36">
        <f>1-(1-$D$1)^(C3/12)</f>
        <v>0.12551472777883221</v>
      </c>
    </row>
    <row r="4" spans="1:5" x14ac:dyDescent="0.3">
      <c r="A4" s="34">
        <v>42248</v>
      </c>
      <c r="B4" s="87"/>
      <c r="C4" s="35">
        <v>2</v>
      </c>
      <c r="D4" s="37">
        <f>1-(1-$D$1)^(C4/12)</f>
        <v>0.23527550866826996</v>
      </c>
    </row>
    <row r="5" spans="1:5" x14ac:dyDescent="0.3">
      <c r="A5" s="34">
        <v>42278</v>
      </c>
      <c r="B5" s="87"/>
      <c r="C5" s="35">
        <v>3</v>
      </c>
      <c r="D5" s="37">
        <f t="shared" ref="D5:D47" si="0">1-(1-$D$1)^(C5/12)</f>
        <v>0.33125969502357799</v>
      </c>
    </row>
    <row r="6" spans="1:5" x14ac:dyDescent="0.3">
      <c r="A6" s="34">
        <v>42309</v>
      </c>
      <c r="B6" s="87"/>
      <c r="C6" s="35">
        <v>4</v>
      </c>
      <c r="D6" s="37">
        <f t="shared" si="0"/>
        <v>0.41519645235742675</v>
      </c>
    </row>
    <row r="7" spans="1:5" x14ac:dyDescent="0.3">
      <c r="A7" s="34">
        <v>42339</v>
      </c>
      <c r="B7" s="87"/>
      <c r="C7" s="35">
        <v>5</v>
      </c>
      <c r="D7" s="37">
        <f t="shared" si="0"/>
        <v>0.48859791044387968</v>
      </c>
    </row>
    <row r="8" spans="1:5" x14ac:dyDescent="0.3">
      <c r="A8" s="34">
        <v>42370</v>
      </c>
      <c r="B8" s="87"/>
      <c r="C8" s="35">
        <v>6</v>
      </c>
      <c r="D8" s="37">
        <f t="shared" si="0"/>
        <v>0.55278640450004213</v>
      </c>
    </row>
    <row r="9" spans="1:5" x14ac:dyDescent="0.3">
      <c r="A9" s="34">
        <v>42401</v>
      </c>
      <c r="B9" s="87"/>
      <c r="C9" s="35">
        <v>7</v>
      </c>
      <c r="D9" s="37">
        <f t="shared" si="0"/>
        <v>0.60891829719821211</v>
      </c>
    </row>
    <row r="10" spans="1:5" x14ac:dyDescent="0.3">
      <c r="A10" s="34">
        <v>42430</v>
      </c>
      <c r="B10" s="87"/>
      <c r="C10" s="35">
        <v>8</v>
      </c>
      <c r="D10" s="37">
        <f t="shared" si="0"/>
        <v>0.65800481066466054</v>
      </c>
    </row>
    <row r="11" spans="1:5" x14ac:dyDescent="0.3">
      <c r="A11" s="34">
        <v>42461</v>
      </c>
      <c r="B11" s="87"/>
      <c r="C11" s="35">
        <v>9</v>
      </c>
      <c r="D11" s="37">
        <f t="shared" si="0"/>
        <v>0.70093024375575586</v>
      </c>
    </row>
    <row r="12" spans="1:5" x14ac:dyDescent="0.3">
      <c r="A12" s="34">
        <v>42491</v>
      </c>
      <c r="B12" s="87"/>
      <c r="C12" s="35">
        <v>10</v>
      </c>
      <c r="D12" s="37">
        <f t="shared" si="0"/>
        <v>0.73846790279763397</v>
      </c>
    </row>
    <row r="13" spans="1:5" x14ac:dyDescent="0.3">
      <c r="A13" s="34">
        <v>42522</v>
      </c>
      <c r="B13" s="87"/>
      <c r="C13" s="35">
        <v>11</v>
      </c>
      <c r="D13" s="37">
        <f t="shared" si="0"/>
        <v>0.77129403278341591</v>
      </c>
    </row>
    <row r="14" spans="1:5" x14ac:dyDescent="0.3">
      <c r="A14" s="34">
        <v>42552</v>
      </c>
      <c r="B14" s="87"/>
      <c r="C14" s="35">
        <v>12</v>
      </c>
      <c r="D14" s="37">
        <f t="shared" si="0"/>
        <v>0.8</v>
      </c>
    </row>
    <row r="15" spans="1:5" x14ac:dyDescent="0.3">
      <c r="C15" s="35">
        <v>13</v>
      </c>
      <c r="D15" s="37">
        <f t="shared" si="0"/>
        <v>0.82510294555576646</v>
      </c>
    </row>
    <row r="16" spans="1:5" x14ac:dyDescent="0.3">
      <c r="C16" s="35">
        <v>14</v>
      </c>
      <c r="D16" s="37">
        <f t="shared" si="0"/>
        <v>0.84705510173365406</v>
      </c>
    </row>
    <row r="17" spans="3:4" x14ac:dyDescent="0.3">
      <c r="C17" s="35">
        <v>15</v>
      </c>
      <c r="D17" s="37">
        <f t="shared" si="0"/>
        <v>0.86625193900471564</v>
      </c>
    </row>
    <row r="18" spans="3:4" x14ac:dyDescent="0.3">
      <c r="C18" s="35">
        <f>C17+1</f>
        <v>16</v>
      </c>
      <c r="D18" s="37">
        <f t="shared" si="0"/>
        <v>0.88303929047148533</v>
      </c>
    </row>
    <row r="19" spans="3:4" x14ac:dyDescent="0.3">
      <c r="C19" s="35">
        <f t="shared" ref="C19:C47" si="1">C18+1</f>
        <v>17</v>
      </c>
      <c r="D19" s="37">
        <f t="shared" si="0"/>
        <v>0.897719582088776</v>
      </c>
    </row>
    <row r="20" spans="3:4" x14ac:dyDescent="0.3">
      <c r="C20" s="35">
        <f t="shared" si="1"/>
        <v>18</v>
      </c>
      <c r="D20" s="37">
        <f t="shared" si="0"/>
        <v>0.91055728090000843</v>
      </c>
    </row>
    <row r="21" spans="3:4" x14ac:dyDescent="0.3">
      <c r="C21" s="35">
        <f t="shared" si="1"/>
        <v>19</v>
      </c>
      <c r="D21" s="37">
        <f t="shared" si="0"/>
        <v>0.92178365943964247</v>
      </c>
    </row>
    <row r="22" spans="3:4" x14ac:dyDescent="0.3">
      <c r="C22" s="35">
        <f t="shared" si="1"/>
        <v>20</v>
      </c>
      <c r="D22" s="37">
        <f t="shared" si="0"/>
        <v>0.9316009621329322</v>
      </c>
    </row>
    <row r="23" spans="3:4" x14ac:dyDescent="0.3">
      <c r="C23" s="35">
        <f t="shared" si="1"/>
        <v>21</v>
      </c>
      <c r="D23" s="37">
        <f t="shared" si="0"/>
        <v>0.94018604875115119</v>
      </c>
    </row>
    <row r="24" spans="3:4" x14ac:dyDescent="0.3">
      <c r="C24" s="35">
        <f t="shared" si="1"/>
        <v>22</v>
      </c>
      <c r="D24" s="37">
        <f t="shared" si="0"/>
        <v>0.94769358055952679</v>
      </c>
    </row>
    <row r="25" spans="3:4" x14ac:dyDescent="0.3">
      <c r="C25" s="35">
        <f t="shared" si="1"/>
        <v>23</v>
      </c>
      <c r="D25" s="37">
        <f t="shared" si="0"/>
        <v>0.95425880655668316</v>
      </c>
    </row>
    <row r="26" spans="3:4" x14ac:dyDescent="0.3">
      <c r="C26" s="35">
        <f t="shared" si="1"/>
        <v>24</v>
      </c>
      <c r="D26" s="37">
        <f t="shared" si="0"/>
        <v>0.96</v>
      </c>
    </row>
    <row r="27" spans="3:4" x14ac:dyDescent="0.3">
      <c r="C27" s="35">
        <f t="shared" si="1"/>
        <v>25</v>
      </c>
      <c r="D27" s="37">
        <f t="shared" si="0"/>
        <v>0.96502058911115329</v>
      </c>
    </row>
    <row r="28" spans="3:4" x14ac:dyDescent="0.3">
      <c r="C28" s="35">
        <f t="shared" si="1"/>
        <v>26</v>
      </c>
      <c r="D28" s="37">
        <f t="shared" si="0"/>
        <v>0.96941102034673077</v>
      </c>
    </row>
    <row r="29" spans="3:4" x14ac:dyDescent="0.3">
      <c r="C29" s="35">
        <f t="shared" si="1"/>
        <v>27</v>
      </c>
      <c r="D29" s="37">
        <f t="shared" si="0"/>
        <v>0.97325038780094308</v>
      </c>
    </row>
    <row r="30" spans="3:4" x14ac:dyDescent="0.3">
      <c r="C30" s="35">
        <f t="shared" si="1"/>
        <v>28</v>
      </c>
      <c r="D30" s="37">
        <f t="shared" si="0"/>
        <v>0.97660785809429707</v>
      </c>
    </row>
    <row r="31" spans="3:4" x14ac:dyDescent="0.3">
      <c r="C31" s="35">
        <f t="shared" si="1"/>
        <v>29</v>
      </c>
      <c r="D31" s="37">
        <f t="shared" si="0"/>
        <v>0.97954391641775518</v>
      </c>
    </row>
    <row r="32" spans="3:4" x14ac:dyDescent="0.3">
      <c r="C32" s="35">
        <f t="shared" si="1"/>
        <v>30</v>
      </c>
      <c r="D32" s="37">
        <f t="shared" si="0"/>
        <v>0.98211145618000173</v>
      </c>
    </row>
    <row r="33" spans="3:4" x14ac:dyDescent="0.3">
      <c r="C33" s="35">
        <f t="shared" si="1"/>
        <v>31</v>
      </c>
      <c r="D33" s="37">
        <f t="shared" si="0"/>
        <v>0.98435673188792849</v>
      </c>
    </row>
    <row r="34" spans="3:4" x14ac:dyDescent="0.3">
      <c r="C34" s="35">
        <f t="shared" si="1"/>
        <v>32</v>
      </c>
      <c r="D34" s="37">
        <f t="shared" si="0"/>
        <v>0.98632019242658642</v>
      </c>
    </row>
    <row r="35" spans="3:4" x14ac:dyDescent="0.3">
      <c r="C35" s="35">
        <f t="shared" si="1"/>
        <v>33</v>
      </c>
      <c r="D35" s="37">
        <f t="shared" si="0"/>
        <v>0.98803720975023024</v>
      </c>
    </row>
    <row r="36" spans="3:4" x14ac:dyDescent="0.3">
      <c r="C36" s="35">
        <f t="shared" si="1"/>
        <v>34</v>
      </c>
      <c r="D36" s="37">
        <f t="shared" si="0"/>
        <v>0.98953871611190536</v>
      </c>
    </row>
    <row r="37" spans="3:4" x14ac:dyDescent="0.3">
      <c r="C37" s="35">
        <f t="shared" si="1"/>
        <v>35</v>
      </c>
      <c r="D37" s="37">
        <f t="shared" si="0"/>
        <v>0.99085176131133668</v>
      </c>
    </row>
    <row r="38" spans="3:4" x14ac:dyDescent="0.3">
      <c r="C38" s="35">
        <f t="shared" si="1"/>
        <v>36</v>
      </c>
      <c r="D38" s="37">
        <f t="shared" si="0"/>
        <v>0.99199999999999999</v>
      </c>
    </row>
    <row r="39" spans="3:4" x14ac:dyDescent="0.3">
      <c r="C39" s="35">
        <f t="shared" si="1"/>
        <v>37</v>
      </c>
      <c r="D39" s="37">
        <f t="shared" si="0"/>
        <v>0.99300411782223064</v>
      </c>
    </row>
    <row r="40" spans="3:4" x14ac:dyDescent="0.3">
      <c r="C40" s="35">
        <f t="shared" si="1"/>
        <v>38</v>
      </c>
      <c r="D40" s="37">
        <f t="shared" si="0"/>
        <v>0.99388220406934613</v>
      </c>
    </row>
    <row r="41" spans="3:4" x14ac:dyDescent="0.3">
      <c r="C41" s="35">
        <f t="shared" si="1"/>
        <v>39</v>
      </c>
      <c r="D41" s="37">
        <f t="shared" si="0"/>
        <v>0.99465007756018864</v>
      </c>
    </row>
    <row r="42" spans="3:4" x14ac:dyDescent="0.3">
      <c r="C42" s="35">
        <f t="shared" si="1"/>
        <v>40</v>
      </c>
      <c r="D42" s="37">
        <f t="shared" si="0"/>
        <v>0.99532157161885937</v>
      </c>
    </row>
    <row r="43" spans="3:4" x14ac:dyDescent="0.3">
      <c r="C43" s="35">
        <f t="shared" si="1"/>
        <v>41</v>
      </c>
      <c r="D43" s="37">
        <f t="shared" si="0"/>
        <v>0.99590878328355104</v>
      </c>
    </row>
    <row r="44" spans="3:4" x14ac:dyDescent="0.3">
      <c r="C44" s="35">
        <f t="shared" si="1"/>
        <v>42</v>
      </c>
      <c r="D44" s="37">
        <f t="shared" si="0"/>
        <v>0.99642229123600035</v>
      </c>
    </row>
    <row r="45" spans="3:4" x14ac:dyDescent="0.3">
      <c r="C45" s="35">
        <f t="shared" si="1"/>
        <v>43</v>
      </c>
      <c r="D45" s="37">
        <f t="shared" si="0"/>
        <v>0.99687134637758568</v>
      </c>
    </row>
    <row r="46" spans="3:4" x14ac:dyDescent="0.3">
      <c r="C46" s="35">
        <f t="shared" si="1"/>
        <v>44</v>
      </c>
      <c r="D46" s="37">
        <f t="shared" si="0"/>
        <v>0.99726403848531731</v>
      </c>
    </row>
    <row r="47" spans="3:4" x14ac:dyDescent="0.3">
      <c r="C47" s="35">
        <f t="shared" si="1"/>
        <v>45</v>
      </c>
      <c r="D47" s="37">
        <f t="shared" si="0"/>
        <v>0.99760744195004603</v>
      </c>
    </row>
  </sheetData>
  <mergeCells count="1">
    <mergeCell ref="B3:B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99"/>
  <sheetViews>
    <sheetView zoomScale="80" zoomScaleNormal="80" workbookViewId="0">
      <selection activeCell="G26" sqref="G26"/>
    </sheetView>
  </sheetViews>
  <sheetFormatPr defaultColWidth="8.77734375" defaultRowHeight="10.199999999999999" x14ac:dyDescent="0.2"/>
  <cols>
    <col min="1" max="2" width="8.77734375" style="40"/>
    <col min="3" max="3" width="24.5546875" style="40" customWidth="1"/>
    <col min="4" max="4" width="11.44140625" style="40" customWidth="1"/>
    <col min="5" max="16384" width="8.77734375" style="40"/>
  </cols>
  <sheetData>
    <row r="1" spans="2:18" ht="10.8" thickBot="1" x14ac:dyDescent="0.25"/>
    <row r="2" spans="2:18" ht="31.8" thickBot="1" x14ac:dyDescent="0.35">
      <c r="C2" s="49" t="s">
        <v>87</v>
      </c>
      <c r="D2" s="50"/>
      <c r="E2" s="51">
        <f ca="1">SUM(E99:P99)</f>
        <v>6.3533949365898463</v>
      </c>
    </row>
    <row r="4" spans="2:18" x14ac:dyDescent="0.2">
      <c r="C4" s="42" t="s">
        <v>40</v>
      </c>
      <c r="D4" s="42"/>
      <c r="E4" s="42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2:18" x14ac:dyDescent="0.2"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2:18" s="42" customFormat="1" x14ac:dyDescent="0.2">
      <c r="D6" s="88" t="s">
        <v>55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2:18" s="42" customFormat="1" x14ac:dyDescent="0.2">
      <c r="C7" s="42" t="s">
        <v>83</v>
      </c>
      <c r="D7" s="44" t="s">
        <v>39</v>
      </c>
      <c r="E7" s="44" t="s">
        <v>38</v>
      </c>
      <c r="F7" s="44" t="s">
        <v>37</v>
      </c>
      <c r="G7" s="44" t="s">
        <v>36</v>
      </c>
      <c r="H7" s="44" t="s">
        <v>35</v>
      </c>
      <c r="I7" s="44" t="s">
        <v>34</v>
      </c>
      <c r="J7" s="44" t="s">
        <v>33</v>
      </c>
      <c r="K7" s="44" t="s">
        <v>32</v>
      </c>
      <c r="L7" s="44" t="s">
        <v>31</v>
      </c>
      <c r="M7" s="44" t="s">
        <v>30</v>
      </c>
      <c r="N7" s="44" t="s">
        <v>29</v>
      </c>
      <c r="O7" s="44" t="s">
        <v>28</v>
      </c>
      <c r="P7" s="44" t="s">
        <v>27</v>
      </c>
    </row>
    <row r="8" spans="2:18" x14ac:dyDescent="0.2">
      <c r="B8" s="40">
        <v>10</v>
      </c>
      <c r="C8" s="40" t="s">
        <v>57</v>
      </c>
      <c r="D8" s="41">
        <v>100</v>
      </c>
      <c r="E8" s="41">
        <f ca="1">D8+RANDBETWEEN(-$B8,10)/10</f>
        <v>100.2</v>
      </c>
      <c r="F8" s="41">
        <f t="shared" ref="F8:P8" ca="1" si="0">E8+RANDBETWEEN(-$B8,10)/10</f>
        <v>99.4</v>
      </c>
      <c r="G8" s="41">
        <f t="shared" ca="1" si="0"/>
        <v>99.100000000000009</v>
      </c>
      <c r="H8" s="41">
        <f t="shared" ca="1" si="0"/>
        <v>99.9</v>
      </c>
      <c r="I8" s="41">
        <f t="shared" ca="1" si="0"/>
        <v>99.9</v>
      </c>
      <c r="J8" s="41">
        <f t="shared" ca="1" si="0"/>
        <v>100.9</v>
      </c>
      <c r="K8" s="41">
        <f t="shared" ca="1" si="0"/>
        <v>101.80000000000001</v>
      </c>
      <c r="L8" s="41">
        <f t="shared" ca="1" si="0"/>
        <v>101.10000000000001</v>
      </c>
      <c r="M8" s="41">
        <f t="shared" ca="1" si="0"/>
        <v>101.10000000000001</v>
      </c>
      <c r="N8" s="41">
        <f t="shared" ca="1" si="0"/>
        <v>102.00000000000001</v>
      </c>
      <c r="O8" s="41">
        <f t="shared" ca="1" si="0"/>
        <v>101.80000000000001</v>
      </c>
      <c r="P8" s="41">
        <f t="shared" ca="1" si="0"/>
        <v>102.80000000000001</v>
      </c>
    </row>
    <row r="9" spans="2:18" x14ac:dyDescent="0.2">
      <c r="B9" s="40">
        <f>B8+10</f>
        <v>20</v>
      </c>
      <c r="C9" s="40" t="s">
        <v>58</v>
      </c>
      <c r="D9" s="41">
        <v>100</v>
      </c>
      <c r="E9" s="41">
        <f t="shared" ref="E9:P9" ca="1" si="1">D9+RANDBETWEEN(-$B9,10)/10</f>
        <v>98.2</v>
      </c>
      <c r="F9" s="41">
        <f t="shared" ca="1" si="1"/>
        <v>96.2</v>
      </c>
      <c r="G9" s="41">
        <f t="shared" ca="1" si="1"/>
        <v>94.4</v>
      </c>
      <c r="H9" s="41">
        <f t="shared" ca="1" si="1"/>
        <v>92.600000000000009</v>
      </c>
      <c r="I9" s="41">
        <f t="shared" ca="1" si="1"/>
        <v>92.100000000000009</v>
      </c>
      <c r="J9" s="41">
        <f t="shared" ca="1" si="1"/>
        <v>91.9</v>
      </c>
      <c r="K9" s="41">
        <f t="shared" ca="1" si="1"/>
        <v>92.5</v>
      </c>
      <c r="L9" s="41">
        <f t="shared" ca="1" si="1"/>
        <v>91.4</v>
      </c>
      <c r="M9" s="41">
        <f t="shared" ca="1" si="1"/>
        <v>92.2</v>
      </c>
      <c r="N9" s="41">
        <f t="shared" ca="1" si="1"/>
        <v>91.5</v>
      </c>
      <c r="O9" s="41">
        <f t="shared" ca="1" si="1"/>
        <v>89.5</v>
      </c>
      <c r="P9" s="41">
        <f t="shared" ca="1" si="1"/>
        <v>87.5</v>
      </c>
    </row>
    <row r="10" spans="2:18" x14ac:dyDescent="0.2">
      <c r="B10" s="40">
        <f t="shared" ref="B10:B33" si="2">B9+10</f>
        <v>30</v>
      </c>
      <c r="C10" s="40" t="s">
        <v>59</v>
      </c>
      <c r="D10" s="41">
        <v>100</v>
      </c>
      <c r="E10" s="41">
        <f t="shared" ref="E10:P10" ca="1" si="3">D10+RANDBETWEEN(-$B10,10)/10</f>
        <v>100.2</v>
      </c>
      <c r="F10" s="41">
        <f t="shared" ca="1" si="3"/>
        <v>100</v>
      </c>
      <c r="G10" s="41">
        <f t="shared" ca="1" si="3"/>
        <v>98.4</v>
      </c>
      <c r="H10" s="41">
        <f t="shared" ca="1" si="3"/>
        <v>97</v>
      </c>
      <c r="I10" s="41">
        <f t="shared" ca="1" si="3"/>
        <v>97</v>
      </c>
      <c r="J10" s="41">
        <f t="shared" ca="1" si="3"/>
        <v>94.4</v>
      </c>
      <c r="K10" s="41">
        <f t="shared" ca="1" si="3"/>
        <v>93.5</v>
      </c>
      <c r="L10" s="41">
        <f t="shared" ca="1" si="3"/>
        <v>92.6</v>
      </c>
      <c r="M10" s="41">
        <f t="shared" ca="1" si="3"/>
        <v>93.399999999999991</v>
      </c>
      <c r="N10" s="41">
        <f t="shared" ca="1" si="3"/>
        <v>93.699999999999989</v>
      </c>
      <c r="O10" s="41">
        <f t="shared" ca="1" si="3"/>
        <v>93.999999999999986</v>
      </c>
      <c r="P10" s="41">
        <f t="shared" ca="1" si="3"/>
        <v>91.59999999999998</v>
      </c>
    </row>
    <row r="11" spans="2:18" x14ac:dyDescent="0.2">
      <c r="B11" s="40">
        <f t="shared" si="2"/>
        <v>40</v>
      </c>
      <c r="C11" s="40" t="s">
        <v>60</v>
      </c>
      <c r="D11" s="41">
        <v>100</v>
      </c>
      <c r="E11" s="41">
        <f t="shared" ref="E11:P11" ca="1" si="4">D11+RANDBETWEEN(-$B11,10)/10</f>
        <v>98.9</v>
      </c>
      <c r="F11" s="41">
        <f t="shared" ca="1" si="4"/>
        <v>99.5</v>
      </c>
      <c r="G11" s="41">
        <f t="shared" ca="1" si="4"/>
        <v>97.4</v>
      </c>
      <c r="H11" s="41">
        <f t="shared" ca="1" si="4"/>
        <v>97.100000000000009</v>
      </c>
      <c r="I11" s="41">
        <f t="shared" ca="1" si="4"/>
        <v>94.600000000000009</v>
      </c>
      <c r="J11" s="41">
        <f t="shared" ca="1" si="4"/>
        <v>93.600000000000009</v>
      </c>
      <c r="K11" s="41">
        <f t="shared" ca="1" si="4"/>
        <v>94.300000000000011</v>
      </c>
      <c r="L11" s="41">
        <f t="shared" ca="1" si="4"/>
        <v>93.000000000000014</v>
      </c>
      <c r="M11" s="41">
        <f t="shared" ca="1" si="4"/>
        <v>90.200000000000017</v>
      </c>
      <c r="N11" s="41">
        <f t="shared" ca="1" si="4"/>
        <v>86.800000000000011</v>
      </c>
      <c r="O11" s="41">
        <f t="shared" ca="1" si="4"/>
        <v>84.000000000000014</v>
      </c>
      <c r="P11" s="41">
        <f t="shared" ca="1" si="4"/>
        <v>81.600000000000009</v>
      </c>
    </row>
    <row r="12" spans="2:18" x14ac:dyDescent="0.2">
      <c r="B12" s="40">
        <f t="shared" si="2"/>
        <v>50</v>
      </c>
      <c r="C12" s="40" t="s">
        <v>61</v>
      </c>
      <c r="D12" s="41">
        <v>100</v>
      </c>
      <c r="E12" s="41">
        <f t="shared" ref="E12:P12" ca="1" si="5">D12+RANDBETWEEN(-$B12,10)/10</f>
        <v>100.4</v>
      </c>
      <c r="F12" s="41">
        <f t="shared" ca="1" si="5"/>
        <v>99.800000000000011</v>
      </c>
      <c r="G12" s="41">
        <f t="shared" ca="1" si="5"/>
        <v>98.300000000000011</v>
      </c>
      <c r="H12" s="41">
        <f t="shared" ca="1" si="5"/>
        <v>95.300000000000011</v>
      </c>
      <c r="I12" s="41">
        <f t="shared" ca="1" si="5"/>
        <v>91.200000000000017</v>
      </c>
      <c r="J12" s="41">
        <f t="shared" ca="1" si="5"/>
        <v>91.000000000000014</v>
      </c>
      <c r="K12" s="41">
        <f t="shared" ca="1" si="5"/>
        <v>90.700000000000017</v>
      </c>
      <c r="L12" s="41">
        <f t="shared" ca="1" si="5"/>
        <v>87.500000000000014</v>
      </c>
      <c r="M12" s="41">
        <f t="shared" ca="1" si="5"/>
        <v>86.000000000000014</v>
      </c>
      <c r="N12" s="41">
        <f t="shared" ca="1" si="5"/>
        <v>83.40000000000002</v>
      </c>
      <c r="O12" s="41">
        <f t="shared" ca="1" si="5"/>
        <v>84.300000000000026</v>
      </c>
      <c r="P12" s="41">
        <f t="shared" ca="1" si="5"/>
        <v>84.200000000000031</v>
      </c>
    </row>
    <row r="13" spans="2:18" x14ac:dyDescent="0.2">
      <c r="B13" s="40">
        <f t="shared" si="2"/>
        <v>60</v>
      </c>
      <c r="C13" s="40" t="s">
        <v>62</v>
      </c>
      <c r="D13" s="41">
        <v>100</v>
      </c>
      <c r="E13" s="41">
        <f t="shared" ref="E13:P13" ca="1" si="6">D13+RANDBETWEEN(-$B13,10)/10</f>
        <v>97.7</v>
      </c>
      <c r="F13" s="41">
        <f t="shared" ca="1" si="6"/>
        <v>95.600000000000009</v>
      </c>
      <c r="G13" s="41">
        <f t="shared" ca="1" si="6"/>
        <v>95.4</v>
      </c>
      <c r="H13" s="41">
        <f t="shared" ca="1" si="6"/>
        <v>92.300000000000011</v>
      </c>
      <c r="I13" s="41">
        <f t="shared" ca="1" si="6"/>
        <v>89.500000000000014</v>
      </c>
      <c r="J13" s="41">
        <f t="shared" ca="1" si="6"/>
        <v>83.500000000000014</v>
      </c>
      <c r="K13" s="41">
        <f t="shared" ca="1" si="6"/>
        <v>77.700000000000017</v>
      </c>
      <c r="L13" s="41">
        <f t="shared" ca="1" si="6"/>
        <v>73.300000000000011</v>
      </c>
      <c r="M13" s="41">
        <f t="shared" ca="1" si="6"/>
        <v>67.700000000000017</v>
      </c>
      <c r="N13" s="41">
        <f t="shared" ca="1" si="6"/>
        <v>65.700000000000017</v>
      </c>
      <c r="O13" s="41">
        <f t="shared" ca="1" si="6"/>
        <v>66.700000000000017</v>
      </c>
      <c r="P13" s="41">
        <f t="shared" ca="1" si="6"/>
        <v>62.90000000000002</v>
      </c>
    </row>
    <row r="14" spans="2:18" x14ac:dyDescent="0.2">
      <c r="B14" s="40">
        <f t="shared" si="2"/>
        <v>70</v>
      </c>
      <c r="C14" s="40" t="s">
        <v>63</v>
      </c>
      <c r="D14" s="41">
        <v>100</v>
      </c>
      <c r="E14" s="41">
        <f t="shared" ref="E14:P14" ca="1" si="7">D14+RANDBETWEEN(-$B14,10)/10</f>
        <v>99.2</v>
      </c>
      <c r="F14" s="41">
        <f t="shared" ca="1" si="7"/>
        <v>92.5</v>
      </c>
      <c r="G14" s="41">
        <f t="shared" ca="1" si="7"/>
        <v>90.4</v>
      </c>
      <c r="H14" s="41">
        <f t="shared" ca="1" si="7"/>
        <v>87.300000000000011</v>
      </c>
      <c r="I14" s="41">
        <f t="shared" ca="1" si="7"/>
        <v>85.300000000000011</v>
      </c>
      <c r="J14" s="41">
        <f t="shared" ca="1" si="7"/>
        <v>79.700000000000017</v>
      </c>
      <c r="K14" s="41">
        <f t="shared" ca="1" si="7"/>
        <v>79.600000000000023</v>
      </c>
      <c r="L14" s="41">
        <f t="shared" ca="1" si="7"/>
        <v>79.700000000000017</v>
      </c>
      <c r="M14" s="41">
        <f t="shared" ca="1" si="7"/>
        <v>73.100000000000023</v>
      </c>
      <c r="N14" s="41">
        <f t="shared" ca="1" si="7"/>
        <v>70.300000000000026</v>
      </c>
      <c r="O14" s="41">
        <f t="shared" ca="1" si="7"/>
        <v>69.100000000000023</v>
      </c>
      <c r="P14" s="41">
        <f t="shared" ca="1" si="7"/>
        <v>64.40000000000002</v>
      </c>
    </row>
    <row r="15" spans="2:18" x14ac:dyDescent="0.2">
      <c r="B15" s="40">
        <f t="shared" si="2"/>
        <v>80</v>
      </c>
      <c r="C15" s="40" t="s">
        <v>64</v>
      </c>
      <c r="D15" s="41">
        <v>100</v>
      </c>
      <c r="E15" s="41">
        <f t="shared" ref="E15:P15" ca="1" si="8">D15+RANDBETWEEN(-$B15,10)/10</f>
        <v>97.7</v>
      </c>
      <c r="F15" s="41">
        <f t="shared" ca="1" si="8"/>
        <v>97.3</v>
      </c>
      <c r="G15" s="41">
        <f t="shared" ca="1" si="8"/>
        <v>90.5</v>
      </c>
      <c r="H15" s="41">
        <f t="shared" ca="1" si="8"/>
        <v>89.2</v>
      </c>
      <c r="I15" s="41">
        <f t="shared" ca="1" si="8"/>
        <v>88.5</v>
      </c>
      <c r="J15" s="41">
        <f t="shared" ca="1" si="8"/>
        <v>80.5</v>
      </c>
      <c r="K15" s="41">
        <f t="shared" ca="1" si="8"/>
        <v>75.3</v>
      </c>
      <c r="L15" s="41">
        <f t="shared" ca="1" si="8"/>
        <v>75.8</v>
      </c>
      <c r="M15" s="41">
        <f t="shared" ca="1" si="8"/>
        <v>74.5</v>
      </c>
      <c r="N15" s="41">
        <f t="shared" ca="1" si="8"/>
        <v>70.2</v>
      </c>
      <c r="O15" s="41">
        <f t="shared" ca="1" si="8"/>
        <v>62.800000000000004</v>
      </c>
      <c r="P15" s="41">
        <f t="shared" ca="1" si="8"/>
        <v>62.800000000000004</v>
      </c>
    </row>
    <row r="16" spans="2:18" x14ac:dyDescent="0.2">
      <c r="B16" s="40">
        <f t="shared" si="2"/>
        <v>90</v>
      </c>
      <c r="C16" s="40" t="s">
        <v>65</v>
      </c>
      <c r="D16" s="41">
        <v>100</v>
      </c>
      <c r="E16" s="41">
        <f t="shared" ref="E16:P16" ca="1" si="9">D16+RANDBETWEEN(-$B16,10)/10</f>
        <v>97.7</v>
      </c>
      <c r="F16" s="41">
        <f t="shared" ca="1" si="9"/>
        <v>98.3</v>
      </c>
      <c r="G16" s="41">
        <f t="shared" ca="1" si="9"/>
        <v>95.3</v>
      </c>
      <c r="H16" s="41">
        <f t="shared" ca="1" si="9"/>
        <v>90.2</v>
      </c>
      <c r="I16" s="41">
        <f t="shared" ca="1" si="9"/>
        <v>89.8</v>
      </c>
      <c r="J16" s="41">
        <f t="shared" ca="1" si="9"/>
        <v>86</v>
      </c>
      <c r="K16" s="41">
        <f t="shared" ca="1" si="9"/>
        <v>77.5</v>
      </c>
      <c r="L16" s="41">
        <f t="shared" ca="1" si="9"/>
        <v>78.099999999999994</v>
      </c>
      <c r="M16" s="41">
        <f t="shared" ca="1" si="9"/>
        <v>76.8</v>
      </c>
      <c r="N16" s="41">
        <f t="shared" ca="1" si="9"/>
        <v>69</v>
      </c>
      <c r="O16" s="41">
        <f t="shared" ca="1" si="9"/>
        <v>66</v>
      </c>
      <c r="P16" s="41">
        <f t="shared" ca="1" si="9"/>
        <v>65.5</v>
      </c>
    </row>
    <row r="17" spans="2:16" x14ac:dyDescent="0.2">
      <c r="B17" s="40">
        <f t="shared" si="2"/>
        <v>100</v>
      </c>
      <c r="C17" s="40" t="s">
        <v>66</v>
      </c>
      <c r="D17" s="41">
        <v>100</v>
      </c>
      <c r="E17" s="41">
        <f t="shared" ref="E17:P17" ca="1" si="10">D17+RANDBETWEEN(-$B17,10)/10</f>
        <v>95.7</v>
      </c>
      <c r="F17" s="41">
        <f t="shared" ca="1" si="10"/>
        <v>86.3</v>
      </c>
      <c r="G17" s="41">
        <f t="shared" ca="1" si="10"/>
        <v>86.5</v>
      </c>
      <c r="H17" s="41">
        <f t="shared" ca="1" si="10"/>
        <v>78.900000000000006</v>
      </c>
      <c r="I17" s="41">
        <f t="shared" ca="1" si="10"/>
        <v>74.600000000000009</v>
      </c>
      <c r="J17" s="41">
        <f t="shared" ca="1" si="10"/>
        <v>72.800000000000011</v>
      </c>
      <c r="K17" s="41">
        <f t="shared" ca="1" si="10"/>
        <v>71.400000000000006</v>
      </c>
      <c r="L17" s="41">
        <f t="shared" ca="1" si="10"/>
        <v>65.800000000000011</v>
      </c>
      <c r="M17" s="41">
        <f t="shared" ca="1" si="10"/>
        <v>61.70000000000001</v>
      </c>
      <c r="N17" s="41">
        <f t="shared" ca="1" si="10"/>
        <v>58.100000000000009</v>
      </c>
      <c r="O17" s="41">
        <f t="shared" ca="1" si="10"/>
        <v>49.300000000000011</v>
      </c>
      <c r="P17" s="41">
        <f t="shared" ca="1" si="10"/>
        <v>43.100000000000009</v>
      </c>
    </row>
    <row r="18" spans="2:16" x14ac:dyDescent="0.2">
      <c r="B18" s="40">
        <f t="shared" si="2"/>
        <v>110</v>
      </c>
      <c r="C18" s="40" t="s">
        <v>67</v>
      </c>
      <c r="D18" s="41">
        <v>100</v>
      </c>
      <c r="E18" s="41">
        <f t="shared" ref="E18:P18" ca="1" si="11">D18+RANDBETWEEN(-$B18,10)/10</f>
        <v>93.6</v>
      </c>
      <c r="F18" s="41">
        <f t="shared" ca="1" si="11"/>
        <v>88.199999999999989</v>
      </c>
      <c r="G18" s="41">
        <f t="shared" ca="1" si="11"/>
        <v>86.199999999999989</v>
      </c>
      <c r="H18" s="41">
        <f t="shared" ca="1" si="11"/>
        <v>80.999999999999986</v>
      </c>
      <c r="I18" s="41">
        <f t="shared" ca="1" si="11"/>
        <v>81.999999999999986</v>
      </c>
      <c r="J18" s="41">
        <f t="shared" ca="1" si="11"/>
        <v>76.399999999999991</v>
      </c>
      <c r="K18" s="41">
        <f t="shared" ca="1" si="11"/>
        <v>69.099999999999994</v>
      </c>
      <c r="L18" s="41">
        <f t="shared" ca="1" si="11"/>
        <v>62.8</v>
      </c>
      <c r="M18" s="41">
        <f t="shared" ca="1" si="11"/>
        <v>54.3</v>
      </c>
      <c r="N18" s="41">
        <f t="shared" ca="1" si="11"/>
        <v>50.4</v>
      </c>
      <c r="O18" s="41">
        <f t="shared" ca="1" si="11"/>
        <v>49.5</v>
      </c>
      <c r="P18" s="41">
        <f t="shared" ca="1" si="11"/>
        <v>40.799999999999997</v>
      </c>
    </row>
    <row r="19" spans="2:16" x14ac:dyDescent="0.2">
      <c r="B19" s="40">
        <f t="shared" si="2"/>
        <v>120</v>
      </c>
      <c r="C19" s="40" t="s">
        <v>68</v>
      </c>
      <c r="D19" s="41">
        <v>100</v>
      </c>
      <c r="E19" s="41">
        <f t="shared" ref="E19:P19" ca="1" si="12">D19+RANDBETWEEN(-$B19,10)/10</f>
        <v>94</v>
      </c>
      <c r="F19" s="41">
        <f t="shared" ca="1" si="12"/>
        <v>83</v>
      </c>
      <c r="G19" s="41">
        <f t="shared" ca="1" si="12"/>
        <v>76.5</v>
      </c>
      <c r="H19" s="41">
        <f t="shared" ca="1" si="12"/>
        <v>73.400000000000006</v>
      </c>
      <c r="I19" s="41">
        <f t="shared" ca="1" si="12"/>
        <v>70.5</v>
      </c>
      <c r="J19" s="41">
        <f t="shared" ca="1" si="12"/>
        <v>59.7</v>
      </c>
      <c r="K19" s="41">
        <f t="shared" ca="1" si="12"/>
        <v>50.1</v>
      </c>
      <c r="L19" s="41">
        <f t="shared" ca="1" si="12"/>
        <v>49.2</v>
      </c>
      <c r="M19" s="41">
        <f t="shared" ca="1" si="12"/>
        <v>42.5</v>
      </c>
      <c r="N19" s="41">
        <f t="shared" ca="1" si="12"/>
        <v>42.9</v>
      </c>
      <c r="O19" s="41">
        <f t="shared" ca="1" si="12"/>
        <v>34.700000000000003</v>
      </c>
      <c r="P19" s="41">
        <f t="shared" ca="1" si="12"/>
        <v>27.300000000000004</v>
      </c>
    </row>
    <row r="20" spans="2:16" x14ac:dyDescent="0.2">
      <c r="B20" s="40">
        <f t="shared" si="2"/>
        <v>130</v>
      </c>
      <c r="C20" s="40" t="s">
        <v>69</v>
      </c>
      <c r="D20" s="41">
        <v>100</v>
      </c>
      <c r="E20" s="41">
        <f t="shared" ref="E20:P20" ca="1" si="13">D20+RANDBETWEEN(-$B20,10)/10</f>
        <v>100.5</v>
      </c>
      <c r="F20" s="41">
        <f t="shared" ca="1" si="13"/>
        <v>95.7</v>
      </c>
      <c r="G20" s="41">
        <f t="shared" ca="1" si="13"/>
        <v>83.3</v>
      </c>
      <c r="H20" s="41">
        <f t="shared" ca="1" si="13"/>
        <v>74.599999999999994</v>
      </c>
      <c r="I20" s="41">
        <f t="shared" ca="1" si="13"/>
        <v>73.5</v>
      </c>
      <c r="J20" s="41">
        <f t="shared" ca="1" si="13"/>
        <v>70.3</v>
      </c>
      <c r="K20" s="41">
        <f t="shared" ca="1" si="13"/>
        <v>61.9</v>
      </c>
      <c r="L20" s="41">
        <f t="shared" ca="1" si="13"/>
        <v>49.599999999999994</v>
      </c>
      <c r="M20" s="41">
        <f t="shared" ca="1" si="13"/>
        <v>45.8</v>
      </c>
      <c r="N20" s="41">
        <f t="shared" ca="1" si="13"/>
        <v>35.4</v>
      </c>
      <c r="O20" s="41">
        <f t="shared" ca="1" si="13"/>
        <v>27.4</v>
      </c>
      <c r="P20" s="41">
        <f t="shared" ca="1" si="13"/>
        <v>21.7</v>
      </c>
    </row>
    <row r="21" spans="2:16" x14ac:dyDescent="0.2">
      <c r="B21" s="40">
        <f t="shared" si="2"/>
        <v>140</v>
      </c>
      <c r="C21" s="40" t="s">
        <v>70</v>
      </c>
      <c r="D21" s="41">
        <v>100</v>
      </c>
      <c r="E21" s="41">
        <f t="shared" ref="E21:P21" ca="1" si="14">D21+RANDBETWEEN(-$B21,10)/10</f>
        <v>95.1</v>
      </c>
      <c r="F21" s="41">
        <f t="shared" ca="1" si="14"/>
        <v>91.699999999999989</v>
      </c>
      <c r="G21" s="41">
        <f t="shared" ca="1" si="14"/>
        <v>91.199999999999989</v>
      </c>
      <c r="H21" s="41">
        <f t="shared" ca="1" si="14"/>
        <v>83.399999999999991</v>
      </c>
      <c r="I21" s="41">
        <f t="shared" ca="1" si="14"/>
        <v>70.899999999999991</v>
      </c>
      <c r="J21" s="41">
        <f t="shared" ca="1" si="14"/>
        <v>58.499999999999993</v>
      </c>
      <c r="K21" s="41">
        <f t="shared" ca="1" si="14"/>
        <v>52.899999999999991</v>
      </c>
      <c r="L21" s="41">
        <f t="shared" ca="1" si="14"/>
        <v>41.899999999999991</v>
      </c>
      <c r="M21" s="41">
        <f t="shared" ca="1" si="14"/>
        <v>35.999999999999993</v>
      </c>
      <c r="N21" s="41">
        <f t="shared" ca="1" si="14"/>
        <v>22.199999999999992</v>
      </c>
      <c r="O21" s="41">
        <f t="shared" ca="1" si="14"/>
        <v>10.599999999999993</v>
      </c>
      <c r="P21" s="41">
        <f t="shared" ca="1" si="14"/>
        <v>0</v>
      </c>
    </row>
    <row r="22" spans="2:16" x14ac:dyDescent="0.2">
      <c r="B22" s="40">
        <f t="shared" si="2"/>
        <v>150</v>
      </c>
      <c r="C22" s="40" t="s">
        <v>71</v>
      </c>
      <c r="D22" s="41">
        <v>100</v>
      </c>
      <c r="E22" s="41">
        <f t="shared" ref="E22:P22" ca="1" si="15">D22+RANDBETWEEN(-$B22,10)/10</f>
        <v>93.9</v>
      </c>
      <c r="F22" s="41">
        <f t="shared" ca="1" si="15"/>
        <v>84.300000000000011</v>
      </c>
      <c r="G22" s="41">
        <f t="shared" ca="1" si="15"/>
        <v>78.600000000000009</v>
      </c>
      <c r="H22" s="41">
        <f t="shared" ca="1" si="15"/>
        <v>68.7</v>
      </c>
      <c r="I22" s="41">
        <f t="shared" ca="1" si="15"/>
        <v>56.900000000000006</v>
      </c>
      <c r="J22" s="41">
        <f t="shared" ca="1" si="15"/>
        <v>50.300000000000004</v>
      </c>
      <c r="K22" s="41">
        <f t="shared" ca="1" si="15"/>
        <v>48.300000000000004</v>
      </c>
      <c r="L22" s="41">
        <f t="shared" ca="1" si="15"/>
        <v>38.900000000000006</v>
      </c>
      <c r="M22" s="41">
        <f t="shared" ca="1" si="15"/>
        <v>35.400000000000006</v>
      </c>
      <c r="N22" s="41">
        <f t="shared" ca="1" si="15"/>
        <v>32.600000000000009</v>
      </c>
      <c r="O22" s="41">
        <f t="shared" ca="1" si="15"/>
        <v>21.300000000000008</v>
      </c>
      <c r="P22" s="41">
        <f t="shared" ca="1" si="15"/>
        <v>20.000000000000007</v>
      </c>
    </row>
    <row r="23" spans="2:16" x14ac:dyDescent="0.2">
      <c r="B23" s="40">
        <f t="shared" si="2"/>
        <v>160</v>
      </c>
      <c r="C23" s="40" t="s">
        <v>72</v>
      </c>
      <c r="D23" s="41">
        <v>100</v>
      </c>
      <c r="E23" s="41">
        <f t="shared" ref="E23:P23" ca="1" si="16">D23+RANDBETWEEN(-$B23,10)/10</f>
        <v>93.5</v>
      </c>
      <c r="F23" s="41">
        <f t="shared" ca="1" si="16"/>
        <v>89.4</v>
      </c>
      <c r="G23" s="41">
        <f t="shared" ca="1" si="16"/>
        <v>89.300000000000011</v>
      </c>
      <c r="H23" s="41">
        <f t="shared" ca="1" si="16"/>
        <v>75.300000000000011</v>
      </c>
      <c r="I23" s="41">
        <f t="shared" ca="1" si="16"/>
        <v>75.900000000000006</v>
      </c>
      <c r="J23" s="41">
        <f t="shared" ca="1" si="16"/>
        <v>67.7</v>
      </c>
      <c r="K23" s="41">
        <f t="shared" ca="1" si="16"/>
        <v>52.900000000000006</v>
      </c>
      <c r="L23" s="41">
        <f t="shared" ca="1" si="16"/>
        <v>49.500000000000007</v>
      </c>
      <c r="M23" s="41">
        <f t="shared" ca="1" si="16"/>
        <v>50.000000000000007</v>
      </c>
      <c r="N23" s="41">
        <f t="shared" ca="1" si="16"/>
        <v>48.900000000000006</v>
      </c>
      <c r="O23" s="41">
        <f t="shared" ca="1" si="16"/>
        <v>34.700000000000003</v>
      </c>
      <c r="P23" s="41">
        <f t="shared" ca="1" si="16"/>
        <v>20.800000000000004</v>
      </c>
    </row>
    <row r="24" spans="2:16" x14ac:dyDescent="0.2">
      <c r="B24" s="40">
        <f t="shared" si="2"/>
        <v>170</v>
      </c>
      <c r="C24" s="40" t="s">
        <v>73</v>
      </c>
      <c r="D24" s="41">
        <v>100</v>
      </c>
      <c r="E24" s="41">
        <f t="shared" ref="E24:P24" ca="1" si="17">D24+RANDBETWEEN(-$B24,10)/10</f>
        <v>100.6</v>
      </c>
      <c r="F24" s="41">
        <f t="shared" ca="1" si="17"/>
        <v>98.6</v>
      </c>
      <c r="G24" s="41">
        <f t="shared" ca="1" si="17"/>
        <v>90</v>
      </c>
      <c r="H24" s="41">
        <f t="shared" ca="1" si="17"/>
        <v>84.6</v>
      </c>
      <c r="I24" s="41">
        <f t="shared" ca="1" si="17"/>
        <v>74.8</v>
      </c>
      <c r="J24" s="41">
        <f t="shared" ca="1" si="17"/>
        <v>62.5</v>
      </c>
      <c r="K24" s="41">
        <f t="shared" ca="1" si="17"/>
        <v>50.2</v>
      </c>
      <c r="L24" s="41">
        <f t="shared" ca="1" si="17"/>
        <v>43.900000000000006</v>
      </c>
      <c r="M24" s="41">
        <f t="shared" ca="1" si="17"/>
        <v>38.400000000000006</v>
      </c>
      <c r="N24" s="41">
        <f t="shared" ca="1" si="17"/>
        <v>23.700000000000006</v>
      </c>
      <c r="O24" s="41">
        <f t="shared" ca="1" si="17"/>
        <v>6.7000000000000064</v>
      </c>
      <c r="P24" s="41">
        <f t="shared" ca="1" si="17"/>
        <v>-7.2999999999999936</v>
      </c>
    </row>
    <row r="25" spans="2:16" x14ac:dyDescent="0.2">
      <c r="B25" s="40">
        <f t="shared" si="2"/>
        <v>180</v>
      </c>
      <c r="C25" s="40" t="s">
        <v>74</v>
      </c>
      <c r="D25" s="41">
        <v>100</v>
      </c>
      <c r="E25" s="41">
        <f t="shared" ref="E25:P25" ca="1" si="18">D25+RANDBETWEEN(-$B25,10)/10</f>
        <v>83.4</v>
      </c>
      <c r="F25" s="41">
        <f t="shared" ca="1" si="18"/>
        <v>72.400000000000006</v>
      </c>
      <c r="G25" s="41">
        <f t="shared" ca="1" si="18"/>
        <v>68.300000000000011</v>
      </c>
      <c r="H25" s="41">
        <f t="shared" ca="1" si="18"/>
        <v>51.400000000000013</v>
      </c>
      <c r="I25" s="41">
        <f t="shared" ca="1" si="18"/>
        <v>39.200000000000017</v>
      </c>
      <c r="J25" s="41">
        <f t="shared" ca="1" si="18"/>
        <v>24.900000000000016</v>
      </c>
      <c r="K25" s="41">
        <f t="shared" ca="1" si="18"/>
        <v>23.200000000000017</v>
      </c>
      <c r="L25" s="41">
        <f t="shared" ca="1" si="18"/>
        <v>21.000000000000018</v>
      </c>
      <c r="M25" s="41">
        <f t="shared" ca="1" si="18"/>
        <v>20.200000000000017</v>
      </c>
      <c r="N25" s="41">
        <f t="shared" ca="1" si="18"/>
        <v>3.4000000000000163</v>
      </c>
      <c r="O25" s="41">
        <f t="shared" ca="1" si="18"/>
        <v>-0.89999999999998348</v>
      </c>
      <c r="P25" s="41">
        <f t="shared" ca="1" si="18"/>
        <v>-9.4999999999999822</v>
      </c>
    </row>
    <row r="26" spans="2:16" x14ac:dyDescent="0.2">
      <c r="B26" s="40">
        <f t="shared" si="2"/>
        <v>190</v>
      </c>
      <c r="C26" s="40" t="s">
        <v>75</v>
      </c>
      <c r="D26" s="41">
        <v>100</v>
      </c>
      <c r="E26" s="41">
        <f t="shared" ref="E26:P26" ca="1" si="19">D26+RANDBETWEEN(-$B26,10)/10</f>
        <v>83</v>
      </c>
      <c r="F26" s="41">
        <f t="shared" ca="1" si="19"/>
        <v>65.7</v>
      </c>
      <c r="G26" s="41">
        <f t="shared" ca="1" si="19"/>
        <v>57.6</v>
      </c>
      <c r="H26" s="41">
        <f t="shared" ca="1" si="19"/>
        <v>52.300000000000004</v>
      </c>
      <c r="I26" s="41">
        <f t="shared" ca="1" si="19"/>
        <v>49.400000000000006</v>
      </c>
      <c r="J26" s="41">
        <f t="shared" ca="1" si="19"/>
        <v>49.500000000000007</v>
      </c>
      <c r="K26" s="41">
        <f t="shared" ca="1" si="19"/>
        <v>38.800000000000011</v>
      </c>
      <c r="L26" s="41">
        <f t="shared" ca="1" si="19"/>
        <v>21.400000000000013</v>
      </c>
      <c r="M26" s="41">
        <f t="shared" ca="1" si="19"/>
        <v>11.200000000000014</v>
      </c>
      <c r="N26" s="41">
        <f t="shared" ca="1" si="19"/>
        <v>-5.7999999999999865</v>
      </c>
      <c r="O26" s="41">
        <f t="shared" ca="1" si="19"/>
        <v>-12.799999999999986</v>
      </c>
      <c r="P26" s="41">
        <f t="shared" ca="1" si="19"/>
        <v>-21.699999999999989</v>
      </c>
    </row>
    <row r="27" spans="2:16" x14ac:dyDescent="0.2">
      <c r="B27" s="40">
        <f t="shared" si="2"/>
        <v>200</v>
      </c>
      <c r="C27" s="40" t="s">
        <v>76</v>
      </c>
      <c r="D27" s="41">
        <v>100</v>
      </c>
      <c r="E27" s="41">
        <f t="shared" ref="E27:P27" ca="1" si="20">D27+RANDBETWEEN(-$B27,10)/10</f>
        <v>97.5</v>
      </c>
      <c r="F27" s="41">
        <f t="shared" ca="1" si="20"/>
        <v>95.8</v>
      </c>
      <c r="G27" s="41">
        <f t="shared" ca="1" si="20"/>
        <v>96.1</v>
      </c>
      <c r="H27" s="41">
        <f t="shared" ca="1" si="20"/>
        <v>96.199999999999989</v>
      </c>
      <c r="I27" s="41">
        <f t="shared" ca="1" si="20"/>
        <v>96.499999999999986</v>
      </c>
      <c r="J27" s="41">
        <f t="shared" ca="1" si="20"/>
        <v>85.999999999999986</v>
      </c>
      <c r="K27" s="41">
        <f t="shared" ca="1" si="20"/>
        <v>67.499999999999986</v>
      </c>
      <c r="L27" s="41">
        <f t="shared" ca="1" si="20"/>
        <v>65.799999999999983</v>
      </c>
      <c r="M27" s="41">
        <f t="shared" ca="1" si="20"/>
        <v>56.799999999999983</v>
      </c>
      <c r="N27" s="41">
        <f t="shared" ca="1" si="20"/>
        <v>45.399999999999984</v>
      </c>
      <c r="O27" s="41">
        <f t="shared" ca="1" si="20"/>
        <v>33.399999999999984</v>
      </c>
      <c r="P27" s="41">
        <f t="shared" ca="1" si="20"/>
        <v>22.799999999999983</v>
      </c>
    </row>
    <row r="28" spans="2:16" x14ac:dyDescent="0.2">
      <c r="B28" s="40">
        <f t="shared" si="2"/>
        <v>210</v>
      </c>
      <c r="C28" s="40" t="s">
        <v>77</v>
      </c>
      <c r="D28" s="41">
        <v>100</v>
      </c>
      <c r="E28" s="41">
        <f t="shared" ref="E28:P28" ca="1" si="21">D28+RANDBETWEEN(-$B28,10)/10</f>
        <v>94.2</v>
      </c>
      <c r="F28" s="41">
        <f t="shared" ca="1" si="21"/>
        <v>87.7</v>
      </c>
      <c r="G28" s="41">
        <f t="shared" ca="1" si="21"/>
        <v>80</v>
      </c>
      <c r="H28" s="41">
        <f t="shared" ca="1" si="21"/>
        <v>80.5</v>
      </c>
      <c r="I28" s="41">
        <f t="shared" ca="1" si="21"/>
        <v>69.400000000000006</v>
      </c>
      <c r="J28" s="41">
        <f t="shared" ca="1" si="21"/>
        <v>52.2</v>
      </c>
      <c r="K28" s="41">
        <f t="shared" ca="1" si="21"/>
        <v>37.800000000000004</v>
      </c>
      <c r="L28" s="41">
        <f t="shared" ca="1" si="21"/>
        <v>30.400000000000006</v>
      </c>
      <c r="M28" s="41">
        <f t="shared" ca="1" si="21"/>
        <v>18.600000000000005</v>
      </c>
      <c r="N28" s="41">
        <f t="shared" ca="1" si="21"/>
        <v>11.300000000000004</v>
      </c>
      <c r="O28" s="41">
        <f t="shared" ca="1" si="21"/>
        <v>-0.39999999999999503</v>
      </c>
      <c r="P28" s="41">
        <f t="shared" ca="1" si="21"/>
        <v>-7.1999999999999948</v>
      </c>
    </row>
    <row r="29" spans="2:16" x14ac:dyDescent="0.2">
      <c r="B29" s="40">
        <f t="shared" si="2"/>
        <v>220</v>
      </c>
      <c r="C29" s="40" t="s">
        <v>78</v>
      </c>
      <c r="D29" s="41">
        <v>100</v>
      </c>
      <c r="E29" s="41">
        <f t="shared" ref="E29:P29" ca="1" si="22">D29+RANDBETWEEN(-$B29,10)/10</f>
        <v>91.7</v>
      </c>
      <c r="F29" s="41">
        <f t="shared" ca="1" si="22"/>
        <v>76.8</v>
      </c>
      <c r="G29" s="41">
        <f t="shared" ca="1" si="22"/>
        <v>68.399999999999991</v>
      </c>
      <c r="H29" s="41">
        <f t="shared" ca="1" si="22"/>
        <v>47.29999999999999</v>
      </c>
      <c r="I29" s="41">
        <f t="shared" ca="1" si="22"/>
        <v>28.099999999999991</v>
      </c>
      <c r="J29" s="41">
        <f t="shared" ca="1" si="22"/>
        <v>20.899999999999991</v>
      </c>
      <c r="K29" s="41">
        <f t="shared" ca="1" si="22"/>
        <v>3.9999999999999929</v>
      </c>
      <c r="L29" s="41">
        <f t="shared" ca="1" si="22"/>
        <v>-9.7000000000000064</v>
      </c>
      <c r="M29" s="41">
        <f t="shared" ca="1" si="22"/>
        <v>-12.700000000000006</v>
      </c>
      <c r="N29" s="41">
        <f t="shared" ca="1" si="22"/>
        <v>-28.000000000000007</v>
      </c>
      <c r="O29" s="41">
        <f t="shared" ca="1" si="22"/>
        <v>-35.800000000000004</v>
      </c>
      <c r="P29" s="41">
        <f t="shared" ca="1" si="22"/>
        <v>-48.900000000000006</v>
      </c>
    </row>
    <row r="30" spans="2:16" x14ac:dyDescent="0.2">
      <c r="B30" s="40">
        <f t="shared" si="2"/>
        <v>230</v>
      </c>
      <c r="C30" s="40" t="s">
        <v>79</v>
      </c>
      <c r="D30" s="41">
        <v>100</v>
      </c>
      <c r="E30" s="41">
        <f t="shared" ref="E30:P30" ca="1" si="23">D30+RANDBETWEEN(-$B30,10)/10</f>
        <v>89.1</v>
      </c>
      <c r="F30" s="41">
        <f t="shared" ca="1" si="23"/>
        <v>79</v>
      </c>
      <c r="G30" s="41">
        <f t="shared" ca="1" si="23"/>
        <v>75.2</v>
      </c>
      <c r="H30" s="41">
        <f t="shared" ca="1" si="23"/>
        <v>57</v>
      </c>
      <c r="I30" s="41">
        <f t="shared" ca="1" si="23"/>
        <v>49.9</v>
      </c>
      <c r="J30" s="41">
        <f t="shared" ca="1" si="23"/>
        <v>39.599999999999994</v>
      </c>
      <c r="K30" s="41">
        <f t="shared" ca="1" si="23"/>
        <v>18.899999999999995</v>
      </c>
      <c r="L30" s="41">
        <f t="shared" ca="1" si="23"/>
        <v>-0.60000000000000497</v>
      </c>
      <c r="M30" s="41">
        <f t="shared" ca="1" si="23"/>
        <v>-2.4000000000000048</v>
      </c>
      <c r="N30" s="41">
        <f t="shared" ca="1" si="23"/>
        <v>-18.900000000000006</v>
      </c>
      <c r="O30" s="41">
        <f t="shared" ca="1" si="23"/>
        <v>-27.200000000000006</v>
      </c>
      <c r="P30" s="41">
        <f t="shared" ca="1" si="23"/>
        <v>-33.400000000000006</v>
      </c>
    </row>
    <row r="31" spans="2:16" x14ac:dyDescent="0.2">
      <c r="B31" s="40">
        <f t="shared" si="2"/>
        <v>240</v>
      </c>
      <c r="C31" s="40" t="s">
        <v>80</v>
      </c>
      <c r="D31" s="41">
        <v>100</v>
      </c>
      <c r="E31" s="41">
        <f t="shared" ref="E31:P31" ca="1" si="24">D31+RANDBETWEEN(-$B31,10)/10</f>
        <v>87.4</v>
      </c>
      <c r="F31" s="41">
        <f t="shared" ca="1" si="24"/>
        <v>70.7</v>
      </c>
      <c r="G31" s="41">
        <f t="shared" ca="1" si="24"/>
        <v>70.100000000000009</v>
      </c>
      <c r="H31" s="41">
        <f t="shared" ca="1" si="24"/>
        <v>67.800000000000011</v>
      </c>
      <c r="I31" s="41">
        <f t="shared" ca="1" si="24"/>
        <v>59.600000000000009</v>
      </c>
      <c r="J31" s="41">
        <f t="shared" ca="1" si="24"/>
        <v>39.70000000000001</v>
      </c>
      <c r="K31" s="41">
        <f t="shared" ca="1" si="24"/>
        <v>29.000000000000011</v>
      </c>
      <c r="L31" s="41">
        <f t="shared" ca="1" si="24"/>
        <v>27.300000000000011</v>
      </c>
      <c r="M31" s="41">
        <f t="shared" ca="1" si="24"/>
        <v>4.6000000000000121</v>
      </c>
      <c r="N31" s="41">
        <f t="shared" ca="1" si="24"/>
        <v>4.5000000000000124</v>
      </c>
      <c r="O31" s="41">
        <f t="shared" ca="1" si="24"/>
        <v>-0.59999999999998721</v>
      </c>
      <c r="P31" s="41">
        <f t="shared" ca="1" si="24"/>
        <v>-11.299999999999986</v>
      </c>
    </row>
    <row r="32" spans="2:16" x14ac:dyDescent="0.2">
      <c r="B32" s="40">
        <f t="shared" si="2"/>
        <v>250</v>
      </c>
      <c r="C32" s="40" t="s">
        <v>81</v>
      </c>
      <c r="D32" s="41">
        <v>100</v>
      </c>
      <c r="E32" s="41">
        <f t="shared" ref="E32:P32" ca="1" si="25">D32+RANDBETWEEN(-$B32,10)/10</f>
        <v>91.2</v>
      </c>
      <c r="F32" s="41">
        <f t="shared" ca="1" si="25"/>
        <v>82.600000000000009</v>
      </c>
      <c r="G32" s="41">
        <f t="shared" ca="1" si="25"/>
        <v>75.000000000000014</v>
      </c>
      <c r="H32" s="41">
        <f t="shared" ca="1" si="25"/>
        <v>61.500000000000014</v>
      </c>
      <c r="I32" s="41">
        <f t="shared" ca="1" si="25"/>
        <v>54.000000000000014</v>
      </c>
      <c r="J32" s="41">
        <f t="shared" ca="1" si="25"/>
        <v>30.900000000000013</v>
      </c>
      <c r="K32" s="41">
        <f t="shared" ca="1" si="25"/>
        <v>31.800000000000011</v>
      </c>
      <c r="L32" s="41">
        <f t="shared" ca="1" si="25"/>
        <v>8.6000000000000121</v>
      </c>
      <c r="M32" s="41">
        <f t="shared" ca="1" si="25"/>
        <v>-5.0999999999999872</v>
      </c>
      <c r="N32" s="41">
        <f t="shared" ca="1" si="25"/>
        <v>-6.399999999999987</v>
      </c>
      <c r="O32" s="41">
        <f t="shared" ca="1" si="25"/>
        <v>-30.299999999999986</v>
      </c>
      <c r="P32" s="41">
        <f t="shared" ca="1" si="25"/>
        <v>-44.699999999999989</v>
      </c>
    </row>
    <row r="33" spans="2:16" x14ac:dyDescent="0.2">
      <c r="B33" s="40">
        <f t="shared" si="2"/>
        <v>260</v>
      </c>
      <c r="C33" s="40" t="s">
        <v>82</v>
      </c>
      <c r="D33" s="41">
        <v>100</v>
      </c>
      <c r="E33" s="41">
        <f t="shared" ref="E33:P33" ca="1" si="26">D33+RANDBETWEEN(-$B33,10)/10</f>
        <v>84</v>
      </c>
      <c r="F33" s="41">
        <f t="shared" ca="1" si="26"/>
        <v>79.099999999999994</v>
      </c>
      <c r="G33" s="41">
        <f t="shared" ca="1" si="26"/>
        <v>67</v>
      </c>
      <c r="H33" s="41">
        <f t="shared" ca="1" si="26"/>
        <v>55.3</v>
      </c>
      <c r="I33" s="41">
        <f t="shared" ca="1" si="26"/>
        <v>40.799999999999997</v>
      </c>
      <c r="J33" s="41">
        <f t="shared" ca="1" si="26"/>
        <v>19.199999999999996</v>
      </c>
      <c r="K33" s="41">
        <f t="shared" ca="1" si="26"/>
        <v>-6.100000000000005</v>
      </c>
      <c r="L33" s="41">
        <f t="shared" ca="1" si="26"/>
        <v>-31.600000000000005</v>
      </c>
      <c r="M33" s="41">
        <f t="shared" ca="1" si="26"/>
        <v>-34.800000000000004</v>
      </c>
      <c r="N33" s="41">
        <f t="shared" ca="1" si="26"/>
        <v>-47.7</v>
      </c>
      <c r="O33" s="41">
        <f t="shared" ca="1" si="26"/>
        <v>-63.2</v>
      </c>
      <c r="P33" s="41">
        <f t="shared" ca="1" si="26"/>
        <v>-86.300000000000011</v>
      </c>
    </row>
    <row r="35" spans="2:16" s="42" customFormat="1" x14ac:dyDescent="0.2">
      <c r="D35" s="88" t="s">
        <v>150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 s="42" customFormat="1" x14ac:dyDescent="0.2">
      <c r="C36" s="42" t="s">
        <v>56</v>
      </c>
      <c r="D36" s="44" t="s">
        <v>39</v>
      </c>
      <c r="E36" s="44" t="s">
        <v>38</v>
      </c>
      <c r="F36" s="44" t="s">
        <v>37</v>
      </c>
      <c r="G36" s="44" t="s">
        <v>36</v>
      </c>
      <c r="H36" s="44" t="s">
        <v>35</v>
      </c>
      <c r="I36" s="44" t="s">
        <v>34</v>
      </c>
      <c r="J36" s="44" t="s">
        <v>33</v>
      </c>
      <c r="K36" s="44" t="s">
        <v>32</v>
      </c>
      <c r="L36" s="44" t="s">
        <v>31</v>
      </c>
      <c r="M36" s="44" t="s">
        <v>30</v>
      </c>
      <c r="N36" s="44" t="s">
        <v>29</v>
      </c>
      <c r="O36" s="44" t="s">
        <v>28</v>
      </c>
      <c r="P36" s="44" t="s">
        <v>27</v>
      </c>
    </row>
    <row r="37" spans="2:16" x14ac:dyDescent="0.2">
      <c r="C37" s="40" t="s">
        <v>42</v>
      </c>
      <c r="D37" s="40">
        <f>100*D8/100</f>
        <v>100</v>
      </c>
      <c r="E37" s="40">
        <f t="shared" ref="E37:P37" ca="1" si="27">100*E8/100</f>
        <v>100.2</v>
      </c>
      <c r="F37" s="40">
        <f t="shared" ca="1" si="27"/>
        <v>99.4</v>
      </c>
      <c r="G37" s="40">
        <f t="shared" ca="1" si="27"/>
        <v>99.1</v>
      </c>
      <c r="H37" s="40">
        <f t="shared" ca="1" si="27"/>
        <v>99.9</v>
      </c>
      <c r="I37" s="40">
        <f t="shared" ca="1" si="27"/>
        <v>99.9</v>
      </c>
      <c r="J37" s="40">
        <f t="shared" ca="1" si="27"/>
        <v>100.9</v>
      </c>
      <c r="K37" s="40">
        <f t="shared" ca="1" si="27"/>
        <v>101.80000000000001</v>
      </c>
      <c r="L37" s="40">
        <f t="shared" ca="1" si="27"/>
        <v>101.1</v>
      </c>
      <c r="M37" s="40">
        <f t="shared" ca="1" si="27"/>
        <v>101.1</v>
      </c>
      <c r="N37" s="40">
        <f t="shared" ca="1" si="27"/>
        <v>102.00000000000001</v>
      </c>
      <c r="O37" s="40">
        <f t="shared" ca="1" si="27"/>
        <v>101.80000000000001</v>
      </c>
      <c r="P37" s="40">
        <f t="shared" ca="1" si="27"/>
        <v>102.80000000000001</v>
      </c>
    </row>
    <row r="38" spans="2:16" x14ac:dyDescent="0.2">
      <c r="C38" s="40" t="s">
        <v>26</v>
      </c>
      <c r="D38" s="40">
        <f t="shared" ref="D38:P38" si="28">100*D9/100</f>
        <v>100</v>
      </c>
      <c r="E38" s="40">
        <f t="shared" ca="1" si="28"/>
        <v>98.2</v>
      </c>
      <c r="F38" s="40">
        <f t="shared" ca="1" si="28"/>
        <v>96.2</v>
      </c>
      <c r="G38" s="40">
        <f t="shared" ca="1" si="28"/>
        <v>94.4</v>
      </c>
      <c r="H38" s="40">
        <f t="shared" ca="1" si="28"/>
        <v>92.6</v>
      </c>
      <c r="I38" s="40">
        <f t="shared" ca="1" si="28"/>
        <v>92.1</v>
      </c>
      <c r="J38" s="40">
        <f t="shared" ca="1" si="28"/>
        <v>91.9</v>
      </c>
      <c r="K38" s="40">
        <f t="shared" ca="1" si="28"/>
        <v>92.5</v>
      </c>
      <c r="L38" s="40">
        <f t="shared" ca="1" si="28"/>
        <v>91.4</v>
      </c>
      <c r="M38" s="40">
        <f t="shared" ca="1" si="28"/>
        <v>92.2</v>
      </c>
      <c r="N38" s="40">
        <f t="shared" ca="1" si="28"/>
        <v>91.5</v>
      </c>
      <c r="O38" s="40">
        <f t="shared" ca="1" si="28"/>
        <v>89.5</v>
      </c>
      <c r="P38" s="40">
        <f t="shared" ca="1" si="28"/>
        <v>87.5</v>
      </c>
    </row>
    <row r="39" spans="2:16" x14ac:dyDescent="0.2">
      <c r="C39" s="40" t="s">
        <v>25</v>
      </c>
      <c r="D39" s="40">
        <f t="shared" ref="D39:P39" si="29">100*D10/100</f>
        <v>100</v>
      </c>
      <c r="E39" s="40">
        <f t="shared" ca="1" si="29"/>
        <v>100.2</v>
      </c>
      <c r="F39" s="40">
        <f t="shared" ca="1" si="29"/>
        <v>100</v>
      </c>
      <c r="G39" s="40">
        <f t="shared" ca="1" si="29"/>
        <v>98.4</v>
      </c>
      <c r="H39" s="40">
        <f t="shared" ca="1" si="29"/>
        <v>97</v>
      </c>
      <c r="I39" s="40">
        <f t="shared" ca="1" si="29"/>
        <v>97</v>
      </c>
      <c r="J39" s="40">
        <f t="shared" ca="1" si="29"/>
        <v>94.4</v>
      </c>
      <c r="K39" s="40">
        <f t="shared" ca="1" si="29"/>
        <v>93.5</v>
      </c>
      <c r="L39" s="40">
        <f t="shared" ca="1" si="29"/>
        <v>92.6</v>
      </c>
      <c r="M39" s="40">
        <f t="shared" ca="1" si="29"/>
        <v>93.4</v>
      </c>
      <c r="N39" s="40">
        <f t="shared" ca="1" si="29"/>
        <v>93.699999999999989</v>
      </c>
      <c r="O39" s="40">
        <f t="shared" ca="1" si="29"/>
        <v>93.999999999999986</v>
      </c>
      <c r="P39" s="40">
        <f t="shared" ca="1" si="29"/>
        <v>91.59999999999998</v>
      </c>
    </row>
    <row r="40" spans="2:16" x14ac:dyDescent="0.2">
      <c r="C40" s="40" t="s">
        <v>24</v>
      </c>
      <c r="D40" s="40">
        <f t="shared" ref="D40:P40" si="30">100*D11/100</f>
        <v>100</v>
      </c>
      <c r="E40" s="40">
        <f t="shared" ca="1" si="30"/>
        <v>98.9</v>
      </c>
      <c r="F40" s="40">
        <f t="shared" ca="1" si="30"/>
        <v>99.5</v>
      </c>
      <c r="G40" s="40">
        <f t="shared" ca="1" si="30"/>
        <v>97.4</v>
      </c>
      <c r="H40" s="40">
        <f t="shared" ca="1" si="30"/>
        <v>97.1</v>
      </c>
      <c r="I40" s="40">
        <f t="shared" ca="1" si="30"/>
        <v>94.6</v>
      </c>
      <c r="J40" s="40">
        <f t="shared" ca="1" si="30"/>
        <v>93.6</v>
      </c>
      <c r="K40" s="40">
        <f t="shared" ca="1" si="30"/>
        <v>94.300000000000011</v>
      </c>
      <c r="L40" s="40">
        <f t="shared" ca="1" si="30"/>
        <v>93.000000000000014</v>
      </c>
      <c r="M40" s="40">
        <f t="shared" ca="1" si="30"/>
        <v>90.200000000000017</v>
      </c>
      <c r="N40" s="40">
        <f t="shared" ca="1" si="30"/>
        <v>86.800000000000011</v>
      </c>
      <c r="O40" s="40">
        <f t="shared" ca="1" si="30"/>
        <v>84.000000000000014</v>
      </c>
      <c r="P40" s="40">
        <f t="shared" ca="1" si="30"/>
        <v>81.600000000000009</v>
      </c>
    </row>
    <row r="41" spans="2:16" x14ac:dyDescent="0.2">
      <c r="C41" s="40" t="s">
        <v>23</v>
      </c>
      <c r="D41" s="40">
        <f t="shared" ref="D41:P41" si="31">100*D12/100</f>
        <v>100</v>
      </c>
      <c r="E41" s="40">
        <f t="shared" ca="1" si="31"/>
        <v>100.4</v>
      </c>
      <c r="F41" s="40">
        <f t="shared" ca="1" si="31"/>
        <v>99.800000000000011</v>
      </c>
      <c r="G41" s="40">
        <f t="shared" ca="1" si="31"/>
        <v>98.300000000000011</v>
      </c>
      <c r="H41" s="40">
        <f t="shared" ca="1" si="31"/>
        <v>95.300000000000011</v>
      </c>
      <c r="I41" s="40">
        <f t="shared" ca="1" si="31"/>
        <v>91.200000000000017</v>
      </c>
      <c r="J41" s="40">
        <f t="shared" ca="1" si="31"/>
        <v>91.000000000000014</v>
      </c>
      <c r="K41" s="40">
        <f t="shared" ca="1" si="31"/>
        <v>90.700000000000017</v>
      </c>
      <c r="L41" s="40">
        <f t="shared" ca="1" si="31"/>
        <v>87.500000000000014</v>
      </c>
      <c r="M41" s="40">
        <f t="shared" ca="1" si="31"/>
        <v>86.000000000000014</v>
      </c>
      <c r="N41" s="40">
        <f t="shared" ca="1" si="31"/>
        <v>83.40000000000002</v>
      </c>
      <c r="O41" s="40">
        <f t="shared" ca="1" si="31"/>
        <v>84.300000000000011</v>
      </c>
      <c r="P41" s="40">
        <f t="shared" ca="1" si="31"/>
        <v>84.200000000000031</v>
      </c>
    </row>
    <row r="42" spans="2:16" x14ac:dyDescent="0.2">
      <c r="C42" s="40" t="s">
        <v>22</v>
      </c>
      <c r="D42" s="40">
        <f t="shared" ref="D42:P42" si="32">100*D13/100</f>
        <v>100</v>
      </c>
      <c r="E42" s="40">
        <f t="shared" ca="1" si="32"/>
        <v>97.7</v>
      </c>
      <c r="F42" s="40">
        <f t="shared" ca="1" si="32"/>
        <v>95.6</v>
      </c>
      <c r="G42" s="40">
        <f t="shared" ca="1" si="32"/>
        <v>95.4</v>
      </c>
      <c r="H42" s="40">
        <f t="shared" ca="1" si="32"/>
        <v>92.300000000000011</v>
      </c>
      <c r="I42" s="40">
        <f t="shared" ca="1" si="32"/>
        <v>89.500000000000014</v>
      </c>
      <c r="J42" s="40">
        <f t="shared" ca="1" si="32"/>
        <v>83.500000000000014</v>
      </c>
      <c r="K42" s="40">
        <f t="shared" ca="1" si="32"/>
        <v>77.700000000000017</v>
      </c>
      <c r="L42" s="40">
        <f t="shared" ca="1" si="32"/>
        <v>73.300000000000011</v>
      </c>
      <c r="M42" s="40">
        <f t="shared" ca="1" si="32"/>
        <v>67.700000000000017</v>
      </c>
      <c r="N42" s="40">
        <f t="shared" ca="1" si="32"/>
        <v>65.700000000000017</v>
      </c>
      <c r="O42" s="40">
        <f t="shared" ca="1" si="32"/>
        <v>66.700000000000017</v>
      </c>
      <c r="P42" s="40">
        <f t="shared" ca="1" si="32"/>
        <v>62.90000000000002</v>
      </c>
    </row>
    <row r="43" spans="2:16" x14ac:dyDescent="0.2">
      <c r="C43" s="40" t="s">
        <v>21</v>
      </c>
      <c r="D43" s="40">
        <f t="shared" ref="D43:P43" si="33">100*D14/100</f>
        <v>100</v>
      </c>
      <c r="E43" s="40">
        <f t="shared" ca="1" si="33"/>
        <v>99.2</v>
      </c>
      <c r="F43" s="40">
        <f t="shared" ca="1" si="33"/>
        <v>92.5</v>
      </c>
      <c r="G43" s="40">
        <f t="shared" ca="1" si="33"/>
        <v>90.4</v>
      </c>
      <c r="H43" s="40">
        <f t="shared" ca="1" si="33"/>
        <v>87.300000000000011</v>
      </c>
      <c r="I43" s="40">
        <f t="shared" ca="1" si="33"/>
        <v>85.300000000000011</v>
      </c>
      <c r="J43" s="40">
        <f t="shared" ca="1" si="33"/>
        <v>79.700000000000017</v>
      </c>
      <c r="K43" s="40">
        <f t="shared" ca="1" si="33"/>
        <v>79.600000000000023</v>
      </c>
      <c r="L43" s="40">
        <f t="shared" ca="1" si="33"/>
        <v>79.700000000000017</v>
      </c>
      <c r="M43" s="40">
        <f t="shared" ca="1" si="33"/>
        <v>73.100000000000023</v>
      </c>
      <c r="N43" s="40">
        <f t="shared" ca="1" si="33"/>
        <v>70.300000000000026</v>
      </c>
      <c r="O43" s="40">
        <f t="shared" ca="1" si="33"/>
        <v>69.100000000000023</v>
      </c>
      <c r="P43" s="40">
        <f t="shared" ca="1" si="33"/>
        <v>64.40000000000002</v>
      </c>
    </row>
    <row r="44" spans="2:16" x14ac:dyDescent="0.2">
      <c r="C44" s="40" t="s">
        <v>20</v>
      </c>
      <c r="D44" s="40">
        <f t="shared" ref="D44:P44" si="34">100*D15/100</f>
        <v>100</v>
      </c>
      <c r="E44" s="40">
        <f t="shared" ca="1" si="34"/>
        <v>97.7</v>
      </c>
      <c r="F44" s="40">
        <f t="shared" ca="1" si="34"/>
        <v>97.3</v>
      </c>
      <c r="G44" s="40">
        <f t="shared" ca="1" si="34"/>
        <v>90.5</v>
      </c>
      <c r="H44" s="40">
        <f t="shared" ca="1" si="34"/>
        <v>89.2</v>
      </c>
      <c r="I44" s="40">
        <f t="shared" ca="1" si="34"/>
        <v>88.5</v>
      </c>
      <c r="J44" s="40">
        <f t="shared" ca="1" si="34"/>
        <v>80.5</v>
      </c>
      <c r="K44" s="40">
        <f t="shared" ca="1" si="34"/>
        <v>75.3</v>
      </c>
      <c r="L44" s="40">
        <f t="shared" ca="1" si="34"/>
        <v>75.8</v>
      </c>
      <c r="M44" s="40">
        <f t="shared" ca="1" si="34"/>
        <v>74.5</v>
      </c>
      <c r="N44" s="40">
        <f t="shared" ca="1" si="34"/>
        <v>70.2</v>
      </c>
      <c r="O44" s="40">
        <f t="shared" ca="1" si="34"/>
        <v>62.8</v>
      </c>
      <c r="P44" s="40">
        <f t="shared" ca="1" si="34"/>
        <v>62.8</v>
      </c>
    </row>
    <row r="45" spans="2:16" x14ac:dyDescent="0.2">
      <c r="C45" s="40" t="s">
        <v>19</v>
      </c>
      <c r="D45" s="40">
        <f t="shared" ref="D45:P45" si="35">100*D16/100</f>
        <v>100</v>
      </c>
      <c r="E45" s="40">
        <f t="shared" ca="1" si="35"/>
        <v>97.7</v>
      </c>
      <c r="F45" s="40">
        <f t="shared" ca="1" si="35"/>
        <v>98.3</v>
      </c>
      <c r="G45" s="40">
        <f t="shared" ca="1" si="35"/>
        <v>95.3</v>
      </c>
      <c r="H45" s="40">
        <f t="shared" ca="1" si="35"/>
        <v>90.2</v>
      </c>
      <c r="I45" s="40">
        <f t="shared" ca="1" si="35"/>
        <v>89.8</v>
      </c>
      <c r="J45" s="40">
        <f t="shared" ca="1" si="35"/>
        <v>86</v>
      </c>
      <c r="K45" s="40">
        <f t="shared" ca="1" si="35"/>
        <v>77.5</v>
      </c>
      <c r="L45" s="40">
        <f t="shared" ca="1" si="35"/>
        <v>78.099999999999994</v>
      </c>
      <c r="M45" s="40">
        <f t="shared" ca="1" si="35"/>
        <v>76.8</v>
      </c>
      <c r="N45" s="40">
        <f t="shared" ca="1" si="35"/>
        <v>69</v>
      </c>
      <c r="O45" s="40">
        <f t="shared" ca="1" si="35"/>
        <v>66</v>
      </c>
      <c r="P45" s="40">
        <f t="shared" ca="1" si="35"/>
        <v>65.5</v>
      </c>
    </row>
    <row r="46" spans="2:16" x14ac:dyDescent="0.2">
      <c r="C46" s="40" t="s">
        <v>18</v>
      </c>
      <c r="D46" s="40">
        <f t="shared" ref="D46:P46" si="36">100*D17/100</f>
        <v>100</v>
      </c>
      <c r="E46" s="40">
        <f t="shared" ca="1" si="36"/>
        <v>95.7</v>
      </c>
      <c r="F46" s="40">
        <f t="shared" ca="1" si="36"/>
        <v>86.3</v>
      </c>
      <c r="G46" s="40">
        <f t="shared" ca="1" si="36"/>
        <v>86.5</v>
      </c>
      <c r="H46" s="40">
        <f t="shared" ca="1" si="36"/>
        <v>78.900000000000006</v>
      </c>
      <c r="I46" s="40">
        <f t="shared" ca="1" si="36"/>
        <v>74.600000000000009</v>
      </c>
      <c r="J46" s="40">
        <f t="shared" ca="1" si="36"/>
        <v>72.800000000000011</v>
      </c>
      <c r="K46" s="40">
        <f t="shared" ca="1" si="36"/>
        <v>71.400000000000006</v>
      </c>
      <c r="L46" s="40">
        <f t="shared" ca="1" si="36"/>
        <v>65.800000000000011</v>
      </c>
      <c r="M46" s="40">
        <f t="shared" ca="1" si="36"/>
        <v>61.70000000000001</v>
      </c>
      <c r="N46" s="40">
        <f t="shared" ca="1" si="36"/>
        <v>58.100000000000009</v>
      </c>
      <c r="O46" s="40">
        <f t="shared" ca="1" si="36"/>
        <v>49.300000000000011</v>
      </c>
      <c r="P46" s="40">
        <f t="shared" ca="1" si="36"/>
        <v>43.100000000000009</v>
      </c>
    </row>
    <row r="47" spans="2:16" x14ac:dyDescent="0.2">
      <c r="C47" s="40" t="s">
        <v>17</v>
      </c>
      <c r="D47" s="40">
        <f t="shared" ref="D47:P47" si="37">100*D18/100</f>
        <v>100</v>
      </c>
      <c r="E47" s="40">
        <f t="shared" ca="1" si="37"/>
        <v>93.6</v>
      </c>
      <c r="F47" s="40">
        <f t="shared" ca="1" si="37"/>
        <v>88.199999999999989</v>
      </c>
      <c r="G47" s="40">
        <f t="shared" ca="1" si="37"/>
        <v>86.199999999999989</v>
      </c>
      <c r="H47" s="40">
        <f t="shared" ca="1" si="37"/>
        <v>80.999999999999986</v>
      </c>
      <c r="I47" s="40">
        <f t="shared" ca="1" si="37"/>
        <v>81.999999999999986</v>
      </c>
      <c r="J47" s="40">
        <f t="shared" ca="1" si="37"/>
        <v>76.399999999999991</v>
      </c>
      <c r="K47" s="40">
        <f t="shared" ca="1" si="37"/>
        <v>69.099999999999994</v>
      </c>
      <c r="L47" s="40">
        <f t="shared" ca="1" si="37"/>
        <v>62.8</v>
      </c>
      <c r="M47" s="40">
        <f t="shared" ca="1" si="37"/>
        <v>54.3</v>
      </c>
      <c r="N47" s="40">
        <f t="shared" ca="1" si="37"/>
        <v>50.4</v>
      </c>
      <c r="O47" s="40">
        <f t="shared" ca="1" si="37"/>
        <v>49.5</v>
      </c>
      <c r="P47" s="40">
        <f t="shared" ca="1" si="37"/>
        <v>40.799999999999997</v>
      </c>
    </row>
    <row r="48" spans="2:16" x14ac:dyDescent="0.2">
      <c r="C48" s="40" t="s">
        <v>16</v>
      </c>
      <c r="D48" s="40">
        <f t="shared" ref="D48:P48" si="38">100*D19/100</f>
        <v>100</v>
      </c>
      <c r="E48" s="40">
        <f t="shared" ca="1" si="38"/>
        <v>94</v>
      </c>
      <c r="F48" s="40">
        <f t="shared" ca="1" si="38"/>
        <v>83</v>
      </c>
      <c r="G48" s="40">
        <f t="shared" ca="1" si="38"/>
        <v>76.5</v>
      </c>
      <c r="H48" s="40">
        <f t="shared" ca="1" si="38"/>
        <v>73.400000000000006</v>
      </c>
      <c r="I48" s="40">
        <f t="shared" ca="1" si="38"/>
        <v>70.5</v>
      </c>
      <c r="J48" s="40">
        <f t="shared" ca="1" si="38"/>
        <v>59.7</v>
      </c>
      <c r="K48" s="40">
        <f t="shared" ca="1" si="38"/>
        <v>50.1</v>
      </c>
      <c r="L48" s="40">
        <f t="shared" ca="1" si="38"/>
        <v>49.2</v>
      </c>
      <c r="M48" s="40">
        <f t="shared" ca="1" si="38"/>
        <v>42.5</v>
      </c>
      <c r="N48" s="40">
        <f t="shared" ca="1" si="38"/>
        <v>42.9</v>
      </c>
      <c r="O48" s="40">
        <f t="shared" ca="1" si="38"/>
        <v>34.700000000000003</v>
      </c>
      <c r="P48" s="40">
        <f t="shared" ca="1" si="38"/>
        <v>27.300000000000004</v>
      </c>
    </row>
    <row r="49" spans="3:16" x14ac:dyDescent="0.2">
      <c r="C49" s="40" t="s">
        <v>15</v>
      </c>
      <c r="D49" s="40">
        <f t="shared" ref="D49:P49" si="39">100*D20/100</f>
        <v>100</v>
      </c>
      <c r="E49" s="40">
        <f t="shared" ca="1" si="39"/>
        <v>100.5</v>
      </c>
      <c r="F49" s="40">
        <f t="shared" ca="1" si="39"/>
        <v>95.7</v>
      </c>
      <c r="G49" s="40">
        <f t="shared" ca="1" si="39"/>
        <v>83.3</v>
      </c>
      <c r="H49" s="40">
        <f t="shared" ca="1" si="39"/>
        <v>74.599999999999994</v>
      </c>
      <c r="I49" s="40">
        <f t="shared" ca="1" si="39"/>
        <v>73.5</v>
      </c>
      <c r="J49" s="40">
        <f t="shared" ca="1" si="39"/>
        <v>70.3</v>
      </c>
      <c r="K49" s="40">
        <f t="shared" ca="1" si="39"/>
        <v>61.9</v>
      </c>
      <c r="L49" s="40">
        <f t="shared" ca="1" si="39"/>
        <v>49.599999999999994</v>
      </c>
      <c r="M49" s="40">
        <f t="shared" ca="1" si="39"/>
        <v>45.8</v>
      </c>
      <c r="N49" s="40">
        <f t="shared" ca="1" si="39"/>
        <v>35.4</v>
      </c>
      <c r="O49" s="40">
        <f t="shared" ca="1" si="39"/>
        <v>27.4</v>
      </c>
      <c r="P49" s="40">
        <f t="shared" ca="1" si="39"/>
        <v>21.7</v>
      </c>
    </row>
    <row r="50" spans="3:16" x14ac:dyDescent="0.2">
      <c r="C50" s="40" t="s">
        <v>41</v>
      </c>
      <c r="D50" s="40">
        <f t="shared" ref="D50:P50" si="40">100*D21/100</f>
        <v>100</v>
      </c>
      <c r="E50" s="40">
        <f t="shared" ca="1" si="40"/>
        <v>95.1</v>
      </c>
      <c r="F50" s="40">
        <f t="shared" ca="1" si="40"/>
        <v>91.699999999999989</v>
      </c>
      <c r="G50" s="40">
        <f t="shared" ca="1" si="40"/>
        <v>91.199999999999989</v>
      </c>
      <c r="H50" s="40">
        <f t="shared" ca="1" si="40"/>
        <v>83.4</v>
      </c>
      <c r="I50" s="40">
        <f t="shared" ca="1" si="40"/>
        <v>70.899999999999991</v>
      </c>
      <c r="J50" s="40">
        <f t="shared" ca="1" si="40"/>
        <v>58.499999999999993</v>
      </c>
      <c r="K50" s="40">
        <f t="shared" ca="1" si="40"/>
        <v>52.899999999999991</v>
      </c>
      <c r="L50" s="40">
        <f t="shared" ca="1" si="40"/>
        <v>41.899999999999991</v>
      </c>
      <c r="M50" s="40">
        <f t="shared" ca="1" si="40"/>
        <v>35.999999999999993</v>
      </c>
      <c r="N50" s="40">
        <f t="shared" ca="1" si="40"/>
        <v>22.199999999999992</v>
      </c>
      <c r="O50" s="40">
        <f t="shared" ca="1" si="40"/>
        <v>10.599999999999993</v>
      </c>
      <c r="P50" s="40">
        <f t="shared" ca="1" si="40"/>
        <v>0</v>
      </c>
    </row>
    <row r="51" spans="3:16" x14ac:dyDescent="0.2">
      <c r="C51" s="40" t="s">
        <v>43</v>
      </c>
      <c r="D51" s="40">
        <f t="shared" ref="D51:P51" si="41">100*D22/100</f>
        <v>100</v>
      </c>
      <c r="E51" s="40">
        <f t="shared" ca="1" si="41"/>
        <v>93.9</v>
      </c>
      <c r="F51" s="40">
        <f t="shared" ca="1" si="41"/>
        <v>84.300000000000011</v>
      </c>
      <c r="G51" s="40">
        <f t="shared" ca="1" si="41"/>
        <v>78.600000000000009</v>
      </c>
      <c r="H51" s="40">
        <f t="shared" ca="1" si="41"/>
        <v>68.7</v>
      </c>
      <c r="I51" s="40">
        <f t="shared" ca="1" si="41"/>
        <v>56.900000000000006</v>
      </c>
      <c r="J51" s="40">
        <f t="shared" ca="1" si="41"/>
        <v>50.3</v>
      </c>
      <c r="K51" s="40">
        <f t="shared" ca="1" si="41"/>
        <v>48.3</v>
      </c>
      <c r="L51" s="40">
        <f t="shared" ca="1" si="41"/>
        <v>38.900000000000006</v>
      </c>
      <c r="M51" s="40">
        <f t="shared" ca="1" si="41"/>
        <v>35.400000000000006</v>
      </c>
      <c r="N51" s="40">
        <f t="shared" ca="1" si="41"/>
        <v>32.600000000000009</v>
      </c>
      <c r="O51" s="40">
        <f t="shared" ca="1" si="41"/>
        <v>21.300000000000008</v>
      </c>
      <c r="P51" s="40">
        <f t="shared" ca="1" si="41"/>
        <v>20.000000000000007</v>
      </c>
    </row>
    <row r="52" spans="3:16" x14ac:dyDescent="0.2">
      <c r="C52" s="40" t="s">
        <v>44</v>
      </c>
      <c r="D52" s="40">
        <f t="shared" ref="D52:P52" si="42">100*D23/100</f>
        <v>100</v>
      </c>
      <c r="E52" s="40">
        <f t="shared" ca="1" si="42"/>
        <v>93.5</v>
      </c>
      <c r="F52" s="40">
        <f t="shared" ca="1" si="42"/>
        <v>89.4</v>
      </c>
      <c r="G52" s="40">
        <f t="shared" ca="1" si="42"/>
        <v>89.300000000000011</v>
      </c>
      <c r="H52" s="40">
        <f t="shared" ca="1" si="42"/>
        <v>75.300000000000011</v>
      </c>
      <c r="I52" s="40">
        <f t="shared" ca="1" si="42"/>
        <v>75.900000000000006</v>
      </c>
      <c r="J52" s="40">
        <f t="shared" ca="1" si="42"/>
        <v>67.7</v>
      </c>
      <c r="K52" s="40">
        <f t="shared" ca="1" si="42"/>
        <v>52.900000000000006</v>
      </c>
      <c r="L52" s="40">
        <f t="shared" ca="1" si="42"/>
        <v>49.500000000000007</v>
      </c>
      <c r="M52" s="40">
        <f t="shared" ca="1" si="42"/>
        <v>50.000000000000007</v>
      </c>
      <c r="N52" s="40">
        <f t="shared" ca="1" si="42"/>
        <v>48.900000000000006</v>
      </c>
      <c r="O52" s="40">
        <f t="shared" ca="1" si="42"/>
        <v>34.700000000000003</v>
      </c>
      <c r="P52" s="40">
        <f t="shared" ca="1" si="42"/>
        <v>20.800000000000004</v>
      </c>
    </row>
    <row r="53" spans="3:16" x14ac:dyDescent="0.2">
      <c r="C53" s="40" t="s">
        <v>45</v>
      </c>
      <c r="D53" s="40">
        <f t="shared" ref="D53:P53" si="43">100*D24/100</f>
        <v>100</v>
      </c>
      <c r="E53" s="40">
        <f t="shared" ca="1" si="43"/>
        <v>100.6</v>
      </c>
      <c r="F53" s="40">
        <f t="shared" ca="1" si="43"/>
        <v>98.6</v>
      </c>
      <c r="G53" s="40">
        <f t="shared" ca="1" si="43"/>
        <v>90</v>
      </c>
      <c r="H53" s="40">
        <f t="shared" ca="1" si="43"/>
        <v>84.6</v>
      </c>
      <c r="I53" s="40">
        <f t="shared" ca="1" si="43"/>
        <v>74.8</v>
      </c>
      <c r="J53" s="40">
        <f t="shared" ca="1" si="43"/>
        <v>62.5</v>
      </c>
      <c r="K53" s="40">
        <f t="shared" ca="1" si="43"/>
        <v>50.2</v>
      </c>
      <c r="L53" s="40">
        <f t="shared" ca="1" si="43"/>
        <v>43.900000000000006</v>
      </c>
      <c r="M53" s="40">
        <f t="shared" ca="1" si="43"/>
        <v>38.400000000000006</v>
      </c>
      <c r="N53" s="40">
        <f t="shared" ca="1" si="43"/>
        <v>23.700000000000003</v>
      </c>
      <c r="O53" s="40">
        <f t="shared" ca="1" si="43"/>
        <v>6.7000000000000064</v>
      </c>
      <c r="P53" s="40">
        <f t="shared" ca="1" si="43"/>
        <v>-7.2999999999999936</v>
      </c>
    </row>
    <row r="54" spans="3:16" x14ac:dyDescent="0.2">
      <c r="C54" s="40" t="s">
        <v>46</v>
      </c>
      <c r="D54" s="40">
        <f t="shared" ref="D54:P54" si="44">100*D25/100</f>
        <v>100</v>
      </c>
      <c r="E54" s="40">
        <f t="shared" ca="1" si="44"/>
        <v>83.4</v>
      </c>
      <c r="F54" s="40">
        <f t="shared" ca="1" si="44"/>
        <v>72.400000000000006</v>
      </c>
      <c r="G54" s="40">
        <f t="shared" ca="1" si="44"/>
        <v>68.300000000000011</v>
      </c>
      <c r="H54" s="40">
        <f t="shared" ca="1" si="44"/>
        <v>51.400000000000006</v>
      </c>
      <c r="I54" s="40">
        <f t="shared" ca="1" si="44"/>
        <v>39.200000000000017</v>
      </c>
      <c r="J54" s="40">
        <f t="shared" ca="1" si="44"/>
        <v>24.90000000000002</v>
      </c>
      <c r="K54" s="40">
        <f t="shared" ca="1" si="44"/>
        <v>23.200000000000017</v>
      </c>
      <c r="L54" s="40">
        <f t="shared" ca="1" si="44"/>
        <v>21.000000000000018</v>
      </c>
      <c r="M54" s="40">
        <f t="shared" ca="1" si="44"/>
        <v>20.200000000000017</v>
      </c>
      <c r="N54" s="40">
        <f t="shared" ca="1" si="44"/>
        <v>3.4000000000000163</v>
      </c>
      <c r="O54" s="40">
        <f t="shared" ca="1" si="44"/>
        <v>-0.89999999999998348</v>
      </c>
      <c r="P54" s="40">
        <f t="shared" ca="1" si="44"/>
        <v>-9.4999999999999822</v>
      </c>
    </row>
    <row r="55" spans="3:16" x14ac:dyDescent="0.2">
      <c r="C55" s="40" t="s">
        <v>47</v>
      </c>
      <c r="D55" s="40">
        <f t="shared" ref="D55:P55" si="45">100*D26/100</f>
        <v>100</v>
      </c>
      <c r="E55" s="40">
        <f t="shared" ca="1" si="45"/>
        <v>83</v>
      </c>
      <c r="F55" s="40">
        <f t="shared" ca="1" si="45"/>
        <v>65.7</v>
      </c>
      <c r="G55" s="40">
        <f t="shared" ca="1" si="45"/>
        <v>57.6</v>
      </c>
      <c r="H55" s="40">
        <f t="shared" ca="1" si="45"/>
        <v>52.3</v>
      </c>
      <c r="I55" s="40">
        <f t="shared" ca="1" si="45"/>
        <v>49.400000000000006</v>
      </c>
      <c r="J55" s="40">
        <f t="shared" ca="1" si="45"/>
        <v>49.500000000000007</v>
      </c>
      <c r="K55" s="40">
        <f t="shared" ca="1" si="45"/>
        <v>38.800000000000011</v>
      </c>
      <c r="L55" s="40">
        <f t="shared" ca="1" si="45"/>
        <v>21.400000000000013</v>
      </c>
      <c r="M55" s="40">
        <f t="shared" ca="1" si="45"/>
        <v>11.200000000000014</v>
      </c>
      <c r="N55" s="40">
        <f t="shared" ca="1" si="45"/>
        <v>-5.7999999999999865</v>
      </c>
      <c r="O55" s="40">
        <f t="shared" ca="1" si="45"/>
        <v>-12.799999999999986</v>
      </c>
      <c r="P55" s="40">
        <f t="shared" ca="1" si="45"/>
        <v>-21.699999999999992</v>
      </c>
    </row>
    <row r="56" spans="3:16" x14ac:dyDescent="0.2">
      <c r="C56" s="40" t="s">
        <v>48</v>
      </c>
      <c r="D56" s="40">
        <f t="shared" ref="D56:P56" si="46">100*D27/100</f>
        <v>100</v>
      </c>
      <c r="E56" s="40">
        <f t="shared" ca="1" si="46"/>
        <v>97.5</v>
      </c>
      <c r="F56" s="40">
        <f t="shared" ca="1" si="46"/>
        <v>95.8</v>
      </c>
      <c r="G56" s="40">
        <f t="shared" ca="1" si="46"/>
        <v>96.1</v>
      </c>
      <c r="H56" s="40">
        <f t="shared" ca="1" si="46"/>
        <v>96.199999999999989</v>
      </c>
      <c r="I56" s="40">
        <f t="shared" ca="1" si="46"/>
        <v>96.499999999999986</v>
      </c>
      <c r="J56" s="40">
        <f t="shared" ca="1" si="46"/>
        <v>85.999999999999986</v>
      </c>
      <c r="K56" s="40">
        <f t="shared" ca="1" si="46"/>
        <v>67.499999999999986</v>
      </c>
      <c r="L56" s="40">
        <f t="shared" ca="1" si="46"/>
        <v>65.799999999999983</v>
      </c>
      <c r="M56" s="40">
        <f t="shared" ca="1" si="46"/>
        <v>56.799999999999983</v>
      </c>
      <c r="N56" s="40">
        <f t="shared" ca="1" si="46"/>
        <v>45.399999999999984</v>
      </c>
      <c r="O56" s="40">
        <f t="shared" ca="1" si="46"/>
        <v>33.399999999999984</v>
      </c>
      <c r="P56" s="40">
        <f t="shared" ca="1" si="46"/>
        <v>22.799999999999983</v>
      </c>
    </row>
    <row r="57" spans="3:16" x14ac:dyDescent="0.2">
      <c r="C57" s="40" t="s">
        <v>49</v>
      </c>
      <c r="D57" s="40">
        <f t="shared" ref="D57:P57" si="47">100*D28/100</f>
        <v>100</v>
      </c>
      <c r="E57" s="40">
        <f t="shared" ca="1" si="47"/>
        <v>94.2</v>
      </c>
      <c r="F57" s="40">
        <f t="shared" ca="1" si="47"/>
        <v>87.7</v>
      </c>
      <c r="G57" s="40">
        <f t="shared" ca="1" si="47"/>
        <v>80</v>
      </c>
      <c r="H57" s="40">
        <f t="shared" ca="1" si="47"/>
        <v>80.5</v>
      </c>
      <c r="I57" s="40">
        <f t="shared" ca="1" si="47"/>
        <v>69.400000000000006</v>
      </c>
      <c r="J57" s="40">
        <f t="shared" ca="1" si="47"/>
        <v>52.2</v>
      </c>
      <c r="K57" s="40">
        <f t="shared" ca="1" si="47"/>
        <v>37.800000000000004</v>
      </c>
      <c r="L57" s="40">
        <f t="shared" ca="1" si="47"/>
        <v>30.400000000000006</v>
      </c>
      <c r="M57" s="40">
        <f t="shared" ca="1" si="47"/>
        <v>18.600000000000005</v>
      </c>
      <c r="N57" s="40">
        <f t="shared" ca="1" si="47"/>
        <v>11.300000000000004</v>
      </c>
      <c r="O57" s="40">
        <f t="shared" ca="1" si="47"/>
        <v>-0.39999999999999503</v>
      </c>
      <c r="P57" s="40">
        <f t="shared" ca="1" si="47"/>
        <v>-7.199999999999994</v>
      </c>
    </row>
    <row r="58" spans="3:16" x14ac:dyDescent="0.2">
      <c r="C58" s="40" t="s">
        <v>50</v>
      </c>
      <c r="D58" s="40">
        <f t="shared" ref="D58:P58" si="48">100*D29/100</f>
        <v>100</v>
      </c>
      <c r="E58" s="40">
        <f t="shared" ca="1" si="48"/>
        <v>91.7</v>
      </c>
      <c r="F58" s="40">
        <f t="shared" ca="1" si="48"/>
        <v>76.8</v>
      </c>
      <c r="G58" s="40">
        <f t="shared" ca="1" si="48"/>
        <v>68.399999999999991</v>
      </c>
      <c r="H58" s="40">
        <f t="shared" ca="1" si="48"/>
        <v>47.29999999999999</v>
      </c>
      <c r="I58" s="40">
        <f t="shared" ca="1" si="48"/>
        <v>28.099999999999991</v>
      </c>
      <c r="J58" s="40">
        <f t="shared" ca="1" si="48"/>
        <v>20.899999999999991</v>
      </c>
      <c r="K58" s="40">
        <f t="shared" ca="1" si="48"/>
        <v>3.9999999999999933</v>
      </c>
      <c r="L58" s="40">
        <f t="shared" ca="1" si="48"/>
        <v>-9.7000000000000064</v>
      </c>
      <c r="M58" s="40">
        <f t="shared" ca="1" si="48"/>
        <v>-12.700000000000006</v>
      </c>
      <c r="N58" s="40">
        <f t="shared" ca="1" si="48"/>
        <v>-28.000000000000011</v>
      </c>
      <c r="O58" s="40">
        <f t="shared" ca="1" si="48"/>
        <v>-35.800000000000004</v>
      </c>
      <c r="P58" s="40">
        <f t="shared" ca="1" si="48"/>
        <v>-48.900000000000006</v>
      </c>
    </row>
    <row r="59" spans="3:16" x14ac:dyDescent="0.2">
      <c r="C59" s="40" t="s">
        <v>51</v>
      </c>
      <c r="D59" s="40">
        <f t="shared" ref="D59:P59" si="49">100*D30/100</f>
        <v>100</v>
      </c>
      <c r="E59" s="40">
        <f t="shared" ca="1" si="49"/>
        <v>89.1</v>
      </c>
      <c r="F59" s="40">
        <f t="shared" ca="1" si="49"/>
        <v>79</v>
      </c>
      <c r="G59" s="40">
        <f t="shared" ca="1" si="49"/>
        <v>75.2</v>
      </c>
      <c r="H59" s="40">
        <f t="shared" ca="1" si="49"/>
        <v>57</v>
      </c>
      <c r="I59" s="40">
        <f t="shared" ca="1" si="49"/>
        <v>49.9</v>
      </c>
      <c r="J59" s="40">
        <f t="shared" ca="1" si="49"/>
        <v>39.599999999999994</v>
      </c>
      <c r="K59" s="40">
        <f t="shared" ca="1" si="49"/>
        <v>18.899999999999995</v>
      </c>
      <c r="L59" s="40">
        <f t="shared" ca="1" si="49"/>
        <v>-0.60000000000000497</v>
      </c>
      <c r="M59" s="40">
        <f t="shared" ca="1" si="49"/>
        <v>-2.4000000000000048</v>
      </c>
      <c r="N59" s="40">
        <f t="shared" ca="1" si="49"/>
        <v>-18.900000000000006</v>
      </c>
      <c r="O59" s="40">
        <f t="shared" ca="1" si="49"/>
        <v>-27.200000000000003</v>
      </c>
      <c r="P59" s="40">
        <f t="shared" ca="1" si="49"/>
        <v>-33.400000000000006</v>
      </c>
    </row>
    <row r="60" spans="3:16" x14ac:dyDescent="0.2">
      <c r="C60" s="40" t="s">
        <v>52</v>
      </c>
      <c r="D60" s="40">
        <f t="shared" ref="D60:P60" si="50">100*D31/100</f>
        <v>100</v>
      </c>
      <c r="E60" s="40">
        <f t="shared" ca="1" si="50"/>
        <v>87.4</v>
      </c>
      <c r="F60" s="40">
        <f t="shared" ca="1" si="50"/>
        <v>70.7</v>
      </c>
      <c r="G60" s="40">
        <f t="shared" ca="1" si="50"/>
        <v>70.100000000000009</v>
      </c>
      <c r="H60" s="40">
        <f t="shared" ca="1" si="50"/>
        <v>67.800000000000011</v>
      </c>
      <c r="I60" s="40">
        <f t="shared" ca="1" si="50"/>
        <v>59.600000000000009</v>
      </c>
      <c r="J60" s="40">
        <f t="shared" ca="1" si="50"/>
        <v>39.70000000000001</v>
      </c>
      <c r="K60" s="40">
        <f t="shared" ca="1" si="50"/>
        <v>29.000000000000011</v>
      </c>
      <c r="L60" s="40">
        <f t="shared" ca="1" si="50"/>
        <v>27.300000000000008</v>
      </c>
      <c r="M60" s="40">
        <f t="shared" ca="1" si="50"/>
        <v>4.6000000000000121</v>
      </c>
      <c r="N60" s="40">
        <f t="shared" ca="1" si="50"/>
        <v>4.5000000000000124</v>
      </c>
      <c r="O60" s="40">
        <f t="shared" ca="1" si="50"/>
        <v>-0.59999999999998721</v>
      </c>
      <c r="P60" s="40">
        <f t="shared" ca="1" si="50"/>
        <v>-11.299999999999986</v>
      </c>
    </row>
    <row r="61" spans="3:16" x14ac:dyDescent="0.2">
      <c r="C61" s="40" t="s">
        <v>53</v>
      </c>
      <c r="D61" s="40">
        <f t="shared" ref="D61:P61" si="51">100*D32/100</f>
        <v>100</v>
      </c>
      <c r="E61" s="40">
        <f t="shared" ca="1" si="51"/>
        <v>91.2</v>
      </c>
      <c r="F61" s="40">
        <f t="shared" ca="1" si="51"/>
        <v>82.6</v>
      </c>
      <c r="G61" s="40">
        <f t="shared" ca="1" si="51"/>
        <v>75.000000000000014</v>
      </c>
      <c r="H61" s="40">
        <f t="shared" ca="1" si="51"/>
        <v>61.500000000000021</v>
      </c>
      <c r="I61" s="40">
        <f t="shared" ca="1" si="51"/>
        <v>54.000000000000021</v>
      </c>
      <c r="J61" s="40">
        <f t="shared" ca="1" si="51"/>
        <v>30.900000000000013</v>
      </c>
      <c r="K61" s="40">
        <f t="shared" ca="1" si="51"/>
        <v>31.800000000000008</v>
      </c>
      <c r="L61" s="40">
        <f t="shared" ca="1" si="51"/>
        <v>8.6000000000000121</v>
      </c>
      <c r="M61" s="40">
        <f t="shared" ca="1" si="51"/>
        <v>-5.0999999999999872</v>
      </c>
      <c r="N61" s="40">
        <f t="shared" ca="1" si="51"/>
        <v>-6.3999999999999879</v>
      </c>
      <c r="O61" s="40">
        <f t="shared" ca="1" si="51"/>
        <v>-30.299999999999986</v>
      </c>
      <c r="P61" s="40">
        <f t="shared" ca="1" si="51"/>
        <v>-44.699999999999989</v>
      </c>
    </row>
    <row r="62" spans="3:16" x14ac:dyDescent="0.2">
      <c r="C62" s="40" t="s">
        <v>54</v>
      </c>
      <c r="D62" s="40">
        <f t="shared" ref="D62:P62" si="52">100*D33/100</f>
        <v>100</v>
      </c>
      <c r="E62" s="40">
        <f t="shared" ca="1" si="52"/>
        <v>84</v>
      </c>
      <c r="F62" s="40">
        <f t="shared" ca="1" si="52"/>
        <v>79.099999999999994</v>
      </c>
      <c r="G62" s="40">
        <f t="shared" ca="1" si="52"/>
        <v>67</v>
      </c>
      <c r="H62" s="40">
        <f t="shared" ca="1" si="52"/>
        <v>55.3</v>
      </c>
      <c r="I62" s="40">
        <f t="shared" ca="1" si="52"/>
        <v>40.799999999999997</v>
      </c>
      <c r="J62" s="40">
        <f t="shared" ca="1" si="52"/>
        <v>19.199999999999996</v>
      </c>
      <c r="K62" s="40">
        <f t="shared" ca="1" si="52"/>
        <v>-6.100000000000005</v>
      </c>
      <c r="L62" s="40">
        <f t="shared" ca="1" si="52"/>
        <v>-31.600000000000005</v>
      </c>
      <c r="M62" s="40">
        <f t="shared" ca="1" si="52"/>
        <v>-34.800000000000004</v>
      </c>
      <c r="N62" s="40">
        <f t="shared" ca="1" si="52"/>
        <v>-47.7</v>
      </c>
      <c r="O62" s="40">
        <f t="shared" ca="1" si="52"/>
        <v>-63.2</v>
      </c>
      <c r="P62" s="40">
        <f t="shared" ca="1" si="52"/>
        <v>-86.300000000000011</v>
      </c>
    </row>
    <row r="65" spans="3:18" x14ac:dyDescent="0.2">
      <c r="C65" s="40" t="s">
        <v>84</v>
      </c>
      <c r="E65" s="23">
        <f t="array" ref="E65:P65">TRANSPOSE('EL calc'!H12:H23)</f>
        <v>8.7416109546967213E-3</v>
      </c>
      <c r="F65" s="23">
        <v>8.6651951926134396E-3</v>
      </c>
      <c r="G65" s="23">
        <v>8.5894474273930932E-3</v>
      </c>
      <c r="H65" s="23">
        <v>8.5143618196670268E-3</v>
      </c>
      <c r="I65" s="23">
        <v>8.4399325811118642E-3</v>
      </c>
      <c r="J65" s="23">
        <v>8.3661539740040869E-3</v>
      </c>
      <c r="K65" s="23">
        <v>8.2930203107761669E-3</v>
      </c>
      <c r="L65" s="23">
        <v>8.2205259535799158E-3</v>
      </c>
      <c r="M65" s="23">
        <v>8.1486653138508336E-3</v>
      </c>
      <c r="N65" s="23">
        <v>8.0774328518770089E-3</v>
      </c>
      <c r="O65" s="23">
        <v>8.0068230763732373E-3</v>
      </c>
      <c r="P65" s="23">
        <v>7.9368305440565834E-3</v>
      </c>
      <c r="R65" s="48"/>
    </row>
    <row r="66" spans="3:18" x14ac:dyDescent="0.2">
      <c r="C66" s="40" t="s">
        <v>0</v>
      </c>
      <c r="E66" s="45">
        <f>'EL calc'!I12</f>
        <v>1</v>
      </c>
      <c r="F66" s="45">
        <f>E66</f>
        <v>1</v>
      </c>
      <c r="G66" s="45">
        <f t="shared" ref="G66:P66" si="53">F66</f>
        <v>1</v>
      </c>
      <c r="H66" s="45">
        <f t="shared" si="53"/>
        <v>1</v>
      </c>
      <c r="I66" s="45">
        <f t="shared" si="53"/>
        <v>1</v>
      </c>
      <c r="J66" s="45">
        <f t="shared" si="53"/>
        <v>1</v>
      </c>
      <c r="K66" s="45">
        <f t="shared" si="53"/>
        <v>1</v>
      </c>
      <c r="L66" s="45">
        <f t="shared" si="53"/>
        <v>1</v>
      </c>
      <c r="M66" s="45">
        <f t="shared" si="53"/>
        <v>1</v>
      </c>
      <c r="N66" s="45">
        <f t="shared" si="53"/>
        <v>1</v>
      </c>
      <c r="O66" s="45">
        <f t="shared" si="53"/>
        <v>1</v>
      </c>
      <c r="P66" s="45">
        <f t="shared" si="53"/>
        <v>1</v>
      </c>
    </row>
    <row r="68" spans="3:18" x14ac:dyDescent="0.2">
      <c r="C68" s="40" t="s">
        <v>85</v>
      </c>
    </row>
    <row r="70" spans="3:18" x14ac:dyDescent="0.2">
      <c r="C70" s="42"/>
      <c r="D70" s="88" t="s">
        <v>86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3:18" x14ac:dyDescent="0.2">
      <c r="C71" s="42" t="s">
        <v>56</v>
      </c>
      <c r="D71" s="44" t="s">
        <v>39</v>
      </c>
      <c r="E71" s="44" t="s">
        <v>38</v>
      </c>
      <c r="F71" s="44" t="s">
        <v>37</v>
      </c>
      <c r="G71" s="44" t="s">
        <v>36</v>
      </c>
      <c r="H71" s="44" t="s">
        <v>35</v>
      </c>
      <c r="I71" s="44" t="s">
        <v>34</v>
      </c>
      <c r="J71" s="44" t="s">
        <v>33</v>
      </c>
      <c r="K71" s="44" t="s">
        <v>32</v>
      </c>
      <c r="L71" s="44" t="s">
        <v>31</v>
      </c>
      <c r="M71" s="44" t="s">
        <v>30</v>
      </c>
      <c r="N71" s="44" t="s">
        <v>29</v>
      </c>
      <c r="O71" s="44" t="s">
        <v>28</v>
      </c>
      <c r="P71" s="44" t="s">
        <v>27</v>
      </c>
    </row>
    <row r="72" spans="3:18" x14ac:dyDescent="0.2">
      <c r="C72" s="40" t="s">
        <v>89</v>
      </c>
      <c r="E72" s="46">
        <f ca="1">IF(E37*E$65*E$66&gt;0,E37*E$65*E$66,0)</f>
        <v>0.87590941766061148</v>
      </c>
      <c r="F72" s="46">
        <f t="shared" ref="F72:P72" ca="1" si="54">IF(F37*F$65*F$66&gt;0,F37*F$65*F$66,0)</f>
        <v>0.86132040214577599</v>
      </c>
      <c r="G72" s="46">
        <f t="shared" ca="1" si="54"/>
        <v>0.85121424005465551</v>
      </c>
      <c r="H72" s="46">
        <f t="shared" ca="1" si="54"/>
        <v>0.85058474578473597</v>
      </c>
      <c r="I72" s="46">
        <f t="shared" ca="1" si="54"/>
        <v>0.84314926485307529</v>
      </c>
      <c r="J72" s="46">
        <f t="shared" ca="1" si="54"/>
        <v>0.84414493597701246</v>
      </c>
      <c r="K72" s="46">
        <f t="shared" ca="1" si="54"/>
        <v>0.8442294676370139</v>
      </c>
      <c r="L72" s="46">
        <f t="shared" ca="1" si="54"/>
        <v>0.83109517390692944</v>
      </c>
      <c r="M72" s="46">
        <f t="shared" ca="1" si="54"/>
        <v>0.82383006323031926</v>
      </c>
      <c r="N72" s="46">
        <f t="shared" ca="1" si="54"/>
        <v>0.82389815089145502</v>
      </c>
      <c r="O72" s="46">
        <f t="shared" ca="1" si="54"/>
        <v>0.8150945891747956</v>
      </c>
      <c r="P72" s="46">
        <f t="shared" ca="1" si="54"/>
        <v>0.81590617992901682</v>
      </c>
    </row>
    <row r="73" spans="3:18" x14ac:dyDescent="0.2">
      <c r="C73" s="40" t="s">
        <v>90</v>
      </c>
      <c r="E73" s="46">
        <f t="shared" ref="E73:P73" ca="1" si="55">IF(E38*E$65*E$66&gt;0,E38*E$65*E$66,0)</f>
        <v>0.85842619575121804</v>
      </c>
      <c r="F73" s="46">
        <f t="shared" ca="1" si="55"/>
        <v>0.83359177752941294</v>
      </c>
      <c r="G73" s="46">
        <f t="shared" ca="1" si="55"/>
        <v>0.81084383714590802</v>
      </c>
      <c r="H73" s="46">
        <f t="shared" ca="1" si="55"/>
        <v>0.78842990450116668</v>
      </c>
      <c r="I73" s="46">
        <f t="shared" ca="1" si="55"/>
        <v>0.77731779072040263</v>
      </c>
      <c r="J73" s="46">
        <f t="shared" ca="1" si="55"/>
        <v>0.76884955021097567</v>
      </c>
      <c r="K73" s="46">
        <f t="shared" ca="1" si="55"/>
        <v>0.76710437874679549</v>
      </c>
      <c r="L73" s="46">
        <f t="shared" ca="1" si="55"/>
        <v>0.75135607215720435</v>
      </c>
      <c r="M73" s="46">
        <f t="shared" ca="1" si="55"/>
        <v>0.75130694193704683</v>
      </c>
      <c r="N73" s="46">
        <f t="shared" ca="1" si="55"/>
        <v>0.73908510594674626</v>
      </c>
      <c r="O73" s="46">
        <f t="shared" ca="1" si="55"/>
        <v>0.71661066533540474</v>
      </c>
      <c r="P73" s="46">
        <f t="shared" ca="1" si="55"/>
        <v>0.69447267260495105</v>
      </c>
    </row>
    <row r="74" spans="3:18" x14ac:dyDescent="0.2">
      <c r="C74" s="40" t="s">
        <v>91</v>
      </c>
      <c r="E74" s="46">
        <f t="shared" ref="E74:P74" ca="1" si="56">IF(E39*E$65*E$66&gt;0,E39*E$65*E$66,0)</f>
        <v>0.87590941766061148</v>
      </c>
      <c r="F74" s="46">
        <f t="shared" ca="1" si="56"/>
        <v>0.86651951926134396</v>
      </c>
      <c r="G74" s="46">
        <f t="shared" ca="1" si="56"/>
        <v>0.84520162685548039</v>
      </c>
      <c r="H74" s="46">
        <f t="shared" ca="1" si="56"/>
        <v>0.8258930965077016</v>
      </c>
      <c r="I74" s="46">
        <f t="shared" ca="1" si="56"/>
        <v>0.81867346036785082</v>
      </c>
      <c r="J74" s="46">
        <f t="shared" ca="1" si="56"/>
        <v>0.78976493514598589</v>
      </c>
      <c r="K74" s="46">
        <f t="shared" ca="1" si="56"/>
        <v>0.77539739905757155</v>
      </c>
      <c r="L74" s="46">
        <f t="shared" ca="1" si="56"/>
        <v>0.76122070330150016</v>
      </c>
      <c r="M74" s="46">
        <f t="shared" ca="1" si="56"/>
        <v>0.76108534031366792</v>
      </c>
      <c r="N74" s="46">
        <f t="shared" ca="1" si="56"/>
        <v>0.75685545822087563</v>
      </c>
      <c r="O74" s="46">
        <f t="shared" ca="1" si="56"/>
        <v>0.7526413691790842</v>
      </c>
      <c r="P74" s="46">
        <f t="shared" ca="1" si="56"/>
        <v>0.72701367783558291</v>
      </c>
    </row>
    <row r="75" spans="3:18" x14ac:dyDescent="0.2">
      <c r="C75" s="40" t="s">
        <v>92</v>
      </c>
      <c r="E75" s="46">
        <f t="shared" ref="E75:P75" ca="1" si="57">IF(E40*E$65*E$66&gt;0,E40*E$65*E$66,0)</f>
        <v>0.86454532341950574</v>
      </c>
      <c r="F75" s="46">
        <f t="shared" ca="1" si="57"/>
        <v>0.8621869216650373</v>
      </c>
      <c r="G75" s="46">
        <f t="shared" ca="1" si="57"/>
        <v>0.8366121794280873</v>
      </c>
      <c r="H75" s="46">
        <f t="shared" ca="1" si="57"/>
        <v>0.8267445326896683</v>
      </c>
      <c r="I75" s="46">
        <f t="shared" ca="1" si="57"/>
        <v>0.79841762217318235</v>
      </c>
      <c r="J75" s="46">
        <f t="shared" ca="1" si="57"/>
        <v>0.78307201196678244</v>
      </c>
      <c r="K75" s="46">
        <f t="shared" ca="1" si="57"/>
        <v>0.78203181530619259</v>
      </c>
      <c r="L75" s="46">
        <f t="shared" ca="1" si="57"/>
        <v>0.76450891368293228</v>
      </c>
      <c r="M75" s="46">
        <f t="shared" ca="1" si="57"/>
        <v>0.73500961130934528</v>
      </c>
      <c r="N75" s="46">
        <f t="shared" ca="1" si="57"/>
        <v>0.70112117154292442</v>
      </c>
      <c r="O75" s="46">
        <f t="shared" ca="1" si="57"/>
        <v>0.67257313841535205</v>
      </c>
      <c r="P75" s="46">
        <f t="shared" ca="1" si="57"/>
        <v>0.64764537239501729</v>
      </c>
    </row>
    <row r="76" spans="3:18" x14ac:dyDescent="0.2">
      <c r="C76" s="40" t="s">
        <v>93</v>
      </c>
      <c r="E76" s="46">
        <f t="shared" ref="E76:P76" ca="1" si="58">IF(E41*E$65*E$66&gt;0,E41*E$65*E$66,0)</f>
        <v>0.87765773985155082</v>
      </c>
      <c r="F76" s="46">
        <f t="shared" ca="1" si="58"/>
        <v>0.86478648022282134</v>
      </c>
      <c r="G76" s="46">
        <f t="shared" ca="1" si="58"/>
        <v>0.84434268211274111</v>
      </c>
      <c r="H76" s="46">
        <f t="shared" ca="1" si="58"/>
        <v>0.81141868141426776</v>
      </c>
      <c r="I76" s="46">
        <f t="shared" ca="1" si="58"/>
        <v>0.76972185139740212</v>
      </c>
      <c r="J76" s="46">
        <f t="shared" ca="1" si="58"/>
        <v>0.76132001163437202</v>
      </c>
      <c r="K76" s="46">
        <f t="shared" ca="1" si="58"/>
        <v>0.7521769421873985</v>
      </c>
      <c r="L76" s="46">
        <f t="shared" ca="1" si="58"/>
        <v>0.71929602093824274</v>
      </c>
      <c r="M76" s="46">
        <f t="shared" ca="1" si="58"/>
        <v>0.7007852169911718</v>
      </c>
      <c r="N76" s="46">
        <f t="shared" ca="1" si="58"/>
        <v>0.67365789984654267</v>
      </c>
      <c r="O76" s="46">
        <f t="shared" ca="1" si="58"/>
        <v>0.67497518533826395</v>
      </c>
      <c r="P76" s="46">
        <f t="shared" ca="1" si="58"/>
        <v>0.66828113180956461</v>
      </c>
    </row>
    <row r="77" spans="3:18" x14ac:dyDescent="0.2">
      <c r="C77" s="40" t="s">
        <v>94</v>
      </c>
      <c r="E77" s="46">
        <f t="shared" ref="E77:P77" ca="1" si="59">IF(E42*E$65*E$66&gt;0,E42*E$65*E$66,0)</f>
        <v>0.85405539027386967</v>
      </c>
      <c r="F77" s="46">
        <f t="shared" ca="1" si="59"/>
        <v>0.82839266041384474</v>
      </c>
      <c r="G77" s="46">
        <f t="shared" ca="1" si="59"/>
        <v>0.81943328457330111</v>
      </c>
      <c r="H77" s="46">
        <f t="shared" ca="1" si="59"/>
        <v>0.78587559595526668</v>
      </c>
      <c r="I77" s="46">
        <f t="shared" ca="1" si="59"/>
        <v>0.75537396600951201</v>
      </c>
      <c r="J77" s="46">
        <f t="shared" ca="1" si="59"/>
        <v>0.69857385682934137</v>
      </c>
      <c r="K77" s="46">
        <f t="shared" ca="1" si="59"/>
        <v>0.64436767814730833</v>
      </c>
      <c r="L77" s="46">
        <f t="shared" ca="1" si="59"/>
        <v>0.60256455239740792</v>
      </c>
      <c r="M77" s="46">
        <f t="shared" ca="1" si="59"/>
        <v>0.55166464174770158</v>
      </c>
      <c r="N77" s="46">
        <f t="shared" ca="1" si="59"/>
        <v>0.53068733836831961</v>
      </c>
      <c r="O77" s="46">
        <f t="shared" ca="1" si="59"/>
        <v>0.53405509919409511</v>
      </c>
      <c r="P77" s="46">
        <f t="shared" ca="1" si="59"/>
        <v>0.49922664122115923</v>
      </c>
    </row>
    <row r="78" spans="3:18" x14ac:dyDescent="0.2">
      <c r="C78" s="40" t="s">
        <v>95</v>
      </c>
      <c r="E78" s="46">
        <f t="shared" ref="E78:P78" ca="1" si="60">IF(E43*E$65*E$66&gt;0,E43*E$65*E$66,0)</f>
        <v>0.86716780670591476</v>
      </c>
      <c r="F78" s="46">
        <f t="shared" ca="1" si="60"/>
        <v>0.80153055531674311</v>
      </c>
      <c r="G78" s="46">
        <f t="shared" ca="1" si="60"/>
        <v>0.77648604743633565</v>
      </c>
      <c r="H78" s="46">
        <f t="shared" ca="1" si="60"/>
        <v>0.74330378685693155</v>
      </c>
      <c r="I78" s="46">
        <f t="shared" ca="1" si="60"/>
        <v>0.71992624916884207</v>
      </c>
      <c r="J78" s="46">
        <f t="shared" ca="1" si="60"/>
        <v>0.66678247172812588</v>
      </c>
      <c r="K78" s="46">
        <f t="shared" ca="1" si="60"/>
        <v>0.6601244167377831</v>
      </c>
      <c r="L78" s="46">
        <f t="shared" ca="1" si="60"/>
        <v>0.65517591850031942</v>
      </c>
      <c r="M78" s="46">
        <f t="shared" ca="1" si="60"/>
        <v>0.59566743444249615</v>
      </c>
      <c r="N78" s="46">
        <f t="shared" ca="1" si="60"/>
        <v>0.56784352948695394</v>
      </c>
      <c r="O78" s="46">
        <f t="shared" ca="1" si="60"/>
        <v>0.5532714745773909</v>
      </c>
      <c r="P78" s="46">
        <f t="shared" ca="1" si="60"/>
        <v>0.5111318870372441</v>
      </c>
    </row>
    <row r="79" spans="3:18" x14ac:dyDescent="0.2">
      <c r="C79" s="40" t="s">
        <v>96</v>
      </c>
      <c r="E79" s="46">
        <f t="shared" ref="E79:P79" ca="1" si="61">IF(E44*E$65*E$66&gt;0,E44*E$65*E$66,0)</f>
        <v>0.85405539027386967</v>
      </c>
      <c r="F79" s="46">
        <f t="shared" ca="1" si="61"/>
        <v>0.84312349224128769</v>
      </c>
      <c r="G79" s="46">
        <f t="shared" ca="1" si="61"/>
        <v>0.77734499217907493</v>
      </c>
      <c r="H79" s="46">
        <f t="shared" ca="1" si="61"/>
        <v>0.75948107431429879</v>
      </c>
      <c r="I79" s="46">
        <f t="shared" ca="1" si="61"/>
        <v>0.74693403342840003</v>
      </c>
      <c r="J79" s="46">
        <f t="shared" ca="1" si="61"/>
        <v>0.67347539490732899</v>
      </c>
      <c r="K79" s="46">
        <f t="shared" ca="1" si="61"/>
        <v>0.62446442940144531</v>
      </c>
      <c r="L79" s="46">
        <f t="shared" ca="1" si="61"/>
        <v>0.62311586728135759</v>
      </c>
      <c r="M79" s="46">
        <f t="shared" ca="1" si="61"/>
        <v>0.60707556588188716</v>
      </c>
      <c r="N79" s="46">
        <f t="shared" ca="1" si="61"/>
        <v>0.56703578620176609</v>
      </c>
      <c r="O79" s="46">
        <f t="shared" ca="1" si="61"/>
        <v>0.50282848919623924</v>
      </c>
      <c r="P79" s="46">
        <f t="shared" ca="1" si="61"/>
        <v>0.49843295816675343</v>
      </c>
    </row>
    <row r="80" spans="3:18" x14ac:dyDescent="0.2">
      <c r="C80" s="40" t="s">
        <v>97</v>
      </c>
      <c r="E80" s="46">
        <f t="shared" ref="E80:P80" ca="1" si="62">IF(E45*E$65*E$66&gt;0,E45*E$65*E$66,0)</f>
        <v>0.85405539027386967</v>
      </c>
      <c r="F80" s="46">
        <f t="shared" ca="1" si="62"/>
        <v>0.85178868743390113</v>
      </c>
      <c r="G80" s="46">
        <f t="shared" ca="1" si="62"/>
        <v>0.81857433983056171</v>
      </c>
      <c r="H80" s="46">
        <f t="shared" ca="1" si="62"/>
        <v>0.76799543613396581</v>
      </c>
      <c r="I80" s="46">
        <f t="shared" ca="1" si="62"/>
        <v>0.7579059457838454</v>
      </c>
      <c r="J80" s="46">
        <f t="shared" ca="1" si="62"/>
        <v>0.71948924176435147</v>
      </c>
      <c r="K80" s="46">
        <f t="shared" ca="1" si="62"/>
        <v>0.64270907408515288</v>
      </c>
      <c r="L80" s="46">
        <f t="shared" ca="1" si="62"/>
        <v>0.64202307697459138</v>
      </c>
      <c r="M80" s="46">
        <f t="shared" ca="1" si="62"/>
        <v>0.62581749610374404</v>
      </c>
      <c r="N80" s="46">
        <f t="shared" ca="1" si="62"/>
        <v>0.55734286677951361</v>
      </c>
      <c r="O80" s="46">
        <f t="shared" ca="1" si="62"/>
        <v>0.52845032304063366</v>
      </c>
      <c r="P80" s="46">
        <f t="shared" ca="1" si="62"/>
        <v>0.51986240063570621</v>
      </c>
    </row>
    <row r="81" spans="3:16" x14ac:dyDescent="0.2">
      <c r="C81" s="40" t="s">
        <v>98</v>
      </c>
      <c r="E81" s="46">
        <f t="shared" ref="E81:P81" ca="1" si="63">IF(E46*E$65*E$66&gt;0,E46*E$65*E$66,0)</f>
        <v>0.83657216836447623</v>
      </c>
      <c r="F81" s="46">
        <f t="shared" ca="1" si="63"/>
        <v>0.74780634512253985</v>
      </c>
      <c r="G81" s="46">
        <f t="shared" ca="1" si="63"/>
        <v>0.74298720246950256</v>
      </c>
      <c r="H81" s="46">
        <f t="shared" ca="1" si="63"/>
        <v>0.67178314757172841</v>
      </c>
      <c r="I81" s="46">
        <f t="shared" ca="1" si="63"/>
        <v>0.62961897055094518</v>
      </c>
      <c r="J81" s="46">
        <f t="shared" ca="1" si="63"/>
        <v>0.60905600930749759</v>
      </c>
      <c r="K81" s="46">
        <f t="shared" ca="1" si="63"/>
        <v>0.59212165018941831</v>
      </c>
      <c r="L81" s="46">
        <f t="shared" ca="1" si="63"/>
        <v>0.54091060774555855</v>
      </c>
      <c r="M81" s="46">
        <f t="shared" ca="1" si="63"/>
        <v>0.50277264986459647</v>
      </c>
      <c r="N81" s="46">
        <f t="shared" ca="1" si="63"/>
        <v>0.4692988486940543</v>
      </c>
      <c r="O81" s="46">
        <f t="shared" ca="1" si="63"/>
        <v>0.3947363776652007</v>
      </c>
      <c r="P81" s="46">
        <f t="shared" ca="1" si="63"/>
        <v>0.34207739644883883</v>
      </c>
    </row>
    <row r="82" spans="3:16" x14ac:dyDescent="0.2">
      <c r="C82" s="40" t="s">
        <v>99</v>
      </c>
      <c r="E82" s="46">
        <f t="shared" ref="E82:P82" ca="1" si="64">IF(E47*E$65*E$66&gt;0,E47*E$65*E$66,0)</f>
        <v>0.81821478535961312</v>
      </c>
      <c r="F82" s="46">
        <f t="shared" ca="1" si="64"/>
        <v>0.76427021598850531</v>
      </c>
      <c r="G82" s="46">
        <f t="shared" ca="1" si="64"/>
        <v>0.74041036824128459</v>
      </c>
      <c r="H82" s="46">
        <f t="shared" ca="1" si="64"/>
        <v>0.68966330739302906</v>
      </c>
      <c r="I82" s="46">
        <f t="shared" ca="1" si="64"/>
        <v>0.69207447165117275</v>
      </c>
      <c r="J82" s="46">
        <f t="shared" ca="1" si="64"/>
        <v>0.63917416361391222</v>
      </c>
      <c r="K82" s="46">
        <f t="shared" ca="1" si="64"/>
        <v>0.57304770347463307</v>
      </c>
      <c r="L82" s="46">
        <f t="shared" ca="1" si="64"/>
        <v>0.51624902988481869</v>
      </c>
      <c r="M82" s="46">
        <f t="shared" ca="1" si="64"/>
        <v>0.44247252654210023</v>
      </c>
      <c r="N82" s="46">
        <f t="shared" ca="1" si="64"/>
        <v>0.40710261573460121</v>
      </c>
      <c r="O82" s="46">
        <f t="shared" ca="1" si="64"/>
        <v>0.39633774228047525</v>
      </c>
      <c r="P82" s="46">
        <f t="shared" ca="1" si="64"/>
        <v>0.32382268619750859</v>
      </c>
    </row>
    <row r="83" spans="3:16" x14ac:dyDescent="0.2">
      <c r="C83" s="40" t="s">
        <v>100</v>
      </c>
      <c r="E83" s="46">
        <f t="shared" ref="E83:P83" ca="1" si="65">IF(E48*E$65*E$66&gt;0,E48*E$65*E$66,0)</f>
        <v>0.82171142974149181</v>
      </c>
      <c r="F83" s="46">
        <f t="shared" ca="1" si="65"/>
        <v>0.71921120098691549</v>
      </c>
      <c r="G83" s="46">
        <f t="shared" ca="1" si="65"/>
        <v>0.65709272819557163</v>
      </c>
      <c r="H83" s="46">
        <f t="shared" ca="1" si="65"/>
        <v>0.62495415756355976</v>
      </c>
      <c r="I83" s="46">
        <f t="shared" ca="1" si="65"/>
        <v>0.59501524696838648</v>
      </c>
      <c r="J83" s="46">
        <f t="shared" ca="1" si="65"/>
        <v>0.49945939224804403</v>
      </c>
      <c r="K83" s="46">
        <f t="shared" ca="1" si="65"/>
        <v>0.41548031756988596</v>
      </c>
      <c r="L83" s="46">
        <f t="shared" ca="1" si="65"/>
        <v>0.40444987691613188</v>
      </c>
      <c r="M83" s="46">
        <f t="shared" ca="1" si="65"/>
        <v>0.34631827583866043</v>
      </c>
      <c r="N83" s="46">
        <f t="shared" ca="1" si="65"/>
        <v>0.34652186934552365</v>
      </c>
      <c r="O83" s="46">
        <f t="shared" ca="1" si="65"/>
        <v>0.27783676075015135</v>
      </c>
      <c r="P83" s="46">
        <f t="shared" ca="1" si="65"/>
        <v>0.21667547385274477</v>
      </c>
    </row>
    <row r="84" spans="3:16" x14ac:dyDescent="0.2">
      <c r="C84" s="40" t="s">
        <v>101</v>
      </c>
      <c r="E84" s="46">
        <f t="shared" ref="E84:P84" ca="1" si="66">IF(E49*E$65*E$66&gt;0,E49*E$65*E$66,0)</f>
        <v>0.87853190094702049</v>
      </c>
      <c r="F84" s="46">
        <f t="shared" ca="1" si="66"/>
        <v>0.82925917993310616</v>
      </c>
      <c r="G84" s="46">
        <f t="shared" ca="1" si="66"/>
        <v>0.7155009707018446</v>
      </c>
      <c r="H84" s="46">
        <f t="shared" ca="1" si="66"/>
        <v>0.6351713917471602</v>
      </c>
      <c r="I84" s="46">
        <f t="shared" ca="1" si="66"/>
        <v>0.62033504471172196</v>
      </c>
      <c r="J84" s="46">
        <f t="shared" ca="1" si="66"/>
        <v>0.58814062437248726</v>
      </c>
      <c r="K84" s="46">
        <f t="shared" ca="1" si="66"/>
        <v>0.51333795723704467</v>
      </c>
      <c r="L84" s="46">
        <f t="shared" ca="1" si="66"/>
        <v>0.40773808729756378</v>
      </c>
      <c r="M84" s="46">
        <f t="shared" ca="1" si="66"/>
        <v>0.37320887137436815</v>
      </c>
      <c r="N84" s="46">
        <f t="shared" ca="1" si="66"/>
        <v>0.28594112295644608</v>
      </c>
      <c r="O84" s="46">
        <f t="shared" ca="1" si="66"/>
        <v>0.2193869522926267</v>
      </c>
      <c r="P84" s="46">
        <f t="shared" ca="1" si="66"/>
        <v>0.17222922280602784</v>
      </c>
    </row>
    <row r="85" spans="3:16" x14ac:dyDescent="0.2">
      <c r="C85" s="40" t="s">
        <v>102</v>
      </c>
      <c r="E85" s="46">
        <f t="shared" ref="E85:P85" ca="1" si="67">IF(E50*E$65*E$66&gt;0,E50*E$65*E$66,0)</f>
        <v>0.8313272017916582</v>
      </c>
      <c r="F85" s="46">
        <f t="shared" ca="1" si="67"/>
        <v>0.79459839916265229</v>
      </c>
      <c r="G85" s="46">
        <f t="shared" ca="1" si="67"/>
        <v>0.78335760537825005</v>
      </c>
      <c r="H85" s="46">
        <f t="shared" ca="1" si="67"/>
        <v>0.71009777576023003</v>
      </c>
      <c r="I85" s="46">
        <f t="shared" ca="1" si="67"/>
        <v>0.59839122000083111</v>
      </c>
      <c r="J85" s="46">
        <f t="shared" ca="1" si="67"/>
        <v>0.48942000747923903</v>
      </c>
      <c r="K85" s="46">
        <f t="shared" ca="1" si="67"/>
        <v>0.43870077444005917</v>
      </c>
      <c r="L85" s="46">
        <f t="shared" ca="1" si="67"/>
        <v>0.3444400374549984</v>
      </c>
      <c r="M85" s="46">
        <f t="shared" ca="1" si="67"/>
        <v>0.29335195129862995</v>
      </c>
      <c r="N85" s="46">
        <f t="shared" ca="1" si="67"/>
        <v>0.17931900931166952</v>
      </c>
      <c r="O85" s="46">
        <f t="shared" ca="1" si="67"/>
        <v>8.4872324609556252E-2</v>
      </c>
      <c r="P85" s="46">
        <f t="shared" ca="1" si="67"/>
        <v>0</v>
      </c>
    </row>
    <row r="86" spans="3:16" x14ac:dyDescent="0.2">
      <c r="C86" s="40" t="s">
        <v>103</v>
      </c>
      <c r="E86" s="46">
        <f t="shared" ref="E86:P86" ca="1" si="68">IF(E51*E$65*E$66&gt;0,E51*E$65*E$66,0)</f>
        <v>0.82083726864602213</v>
      </c>
      <c r="F86" s="46">
        <f t="shared" ca="1" si="68"/>
        <v>0.73047595473731308</v>
      </c>
      <c r="G86" s="46">
        <f t="shared" ca="1" si="68"/>
        <v>0.67513056779309721</v>
      </c>
      <c r="H86" s="46">
        <f t="shared" ca="1" si="68"/>
        <v>0.58493665701112474</v>
      </c>
      <c r="I86" s="46">
        <f t="shared" ca="1" si="68"/>
        <v>0.48023216386526513</v>
      </c>
      <c r="J86" s="46">
        <f t="shared" ca="1" si="68"/>
        <v>0.42081754489240553</v>
      </c>
      <c r="K86" s="46">
        <f t="shared" ca="1" si="68"/>
        <v>0.40055288101048886</v>
      </c>
      <c r="L86" s="46">
        <f t="shared" ca="1" si="68"/>
        <v>0.31977845959425877</v>
      </c>
      <c r="M86" s="46">
        <f t="shared" ca="1" si="68"/>
        <v>0.28846275211031958</v>
      </c>
      <c r="N86" s="46">
        <f t="shared" ca="1" si="68"/>
        <v>0.26332431097119058</v>
      </c>
      <c r="O86" s="46">
        <f t="shared" ca="1" si="68"/>
        <v>0.17054533152675003</v>
      </c>
      <c r="P86" s="46">
        <f t="shared" ca="1" si="68"/>
        <v>0.15873661088113172</v>
      </c>
    </row>
    <row r="87" spans="3:16" x14ac:dyDescent="0.2">
      <c r="C87" s="40" t="s">
        <v>104</v>
      </c>
      <c r="E87" s="46">
        <f t="shared" ref="E87:P87" ca="1" si="69">IF(E52*E$65*E$66&gt;0,E52*E$65*E$66,0)</f>
        <v>0.81734062426414344</v>
      </c>
      <c r="F87" s="46">
        <f t="shared" ca="1" si="69"/>
        <v>0.77466845021964159</v>
      </c>
      <c r="G87" s="46">
        <f t="shared" ca="1" si="69"/>
        <v>0.76703765526620327</v>
      </c>
      <c r="H87" s="46">
        <f t="shared" ca="1" si="69"/>
        <v>0.64113144502092723</v>
      </c>
      <c r="I87" s="46">
        <f t="shared" ca="1" si="69"/>
        <v>0.64059088290639055</v>
      </c>
      <c r="J87" s="46">
        <f t="shared" ca="1" si="69"/>
        <v>0.56638862404007673</v>
      </c>
      <c r="K87" s="46">
        <f t="shared" ca="1" si="69"/>
        <v>0.43870077444005928</v>
      </c>
      <c r="L87" s="46">
        <f t="shared" ca="1" si="69"/>
        <v>0.40691603470220589</v>
      </c>
      <c r="M87" s="46">
        <f t="shared" ca="1" si="69"/>
        <v>0.40743326569254174</v>
      </c>
      <c r="N87" s="46">
        <f t="shared" ca="1" si="69"/>
        <v>0.39498646645678576</v>
      </c>
      <c r="O87" s="46">
        <f t="shared" ca="1" si="69"/>
        <v>0.27783676075015135</v>
      </c>
      <c r="P87" s="46">
        <f t="shared" ca="1" si="69"/>
        <v>0.16508607531637698</v>
      </c>
    </row>
    <row r="88" spans="3:16" x14ac:dyDescent="0.2">
      <c r="C88" s="40" t="s">
        <v>105</v>
      </c>
      <c r="E88" s="46">
        <f t="shared" ref="E88:P88" ca="1" si="70">IF(E53*E$65*E$66&gt;0,E53*E$65*E$66,0)</f>
        <v>0.87940606204249017</v>
      </c>
      <c r="F88" s="46">
        <f t="shared" ca="1" si="70"/>
        <v>0.85438824599168506</v>
      </c>
      <c r="G88" s="46">
        <f t="shared" ca="1" si="70"/>
        <v>0.77305026846537839</v>
      </c>
      <c r="H88" s="46">
        <f t="shared" ca="1" si="70"/>
        <v>0.72031500994383046</v>
      </c>
      <c r="I88" s="46">
        <f t="shared" ca="1" si="70"/>
        <v>0.63130695706716744</v>
      </c>
      <c r="J88" s="46">
        <f t="shared" ca="1" si="70"/>
        <v>0.52288462337525543</v>
      </c>
      <c r="K88" s="46">
        <f t="shared" ca="1" si="70"/>
        <v>0.41630961960096358</v>
      </c>
      <c r="L88" s="46">
        <f t="shared" ca="1" si="70"/>
        <v>0.36088108936215835</v>
      </c>
      <c r="M88" s="46">
        <f t="shared" ca="1" si="70"/>
        <v>0.31290874805187208</v>
      </c>
      <c r="N88" s="46">
        <f t="shared" ca="1" si="70"/>
        <v>0.19143515858948512</v>
      </c>
      <c r="O88" s="46">
        <f t="shared" ca="1" si="70"/>
        <v>5.3645714611700743E-2</v>
      </c>
      <c r="P88" s="46">
        <f t="shared" ca="1" si="70"/>
        <v>0</v>
      </c>
    </row>
    <row r="89" spans="3:16" x14ac:dyDescent="0.2">
      <c r="C89" s="40" t="s">
        <v>106</v>
      </c>
      <c r="E89" s="46">
        <f t="shared" ref="E89:P89" ca="1" si="71">IF(E54*E$65*E$66&gt;0,E54*E$65*E$66,0)</f>
        <v>0.72905035362170656</v>
      </c>
      <c r="F89" s="46">
        <f t="shared" ca="1" si="71"/>
        <v>0.62736013194521312</v>
      </c>
      <c r="G89" s="46">
        <f t="shared" ca="1" si="71"/>
        <v>0.58665925929094831</v>
      </c>
      <c r="H89" s="46">
        <f t="shared" ca="1" si="71"/>
        <v>0.43763819753088523</v>
      </c>
      <c r="I89" s="46">
        <f t="shared" ca="1" si="71"/>
        <v>0.33084535717958524</v>
      </c>
      <c r="J89" s="46">
        <f t="shared" ca="1" si="71"/>
        <v>0.20831723395270194</v>
      </c>
      <c r="K89" s="46">
        <f t="shared" ca="1" si="71"/>
        <v>0.19239807121000721</v>
      </c>
      <c r="L89" s="46">
        <f t="shared" ca="1" si="71"/>
        <v>0.17263104502517837</v>
      </c>
      <c r="M89" s="46">
        <f t="shared" ca="1" si="71"/>
        <v>0.16460303933978698</v>
      </c>
      <c r="N89" s="46">
        <f t="shared" ca="1" si="71"/>
        <v>2.7463271696381963E-2</v>
      </c>
      <c r="O89" s="46">
        <f t="shared" ca="1" si="71"/>
        <v>0</v>
      </c>
      <c r="P89" s="46">
        <f t="shared" ca="1" si="71"/>
        <v>0</v>
      </c>
    </row>
    <row r="90" spans="3:16" x14ac:dyDescent="0.2">
      <c r="C90" s="40" t="s">
        <v>107</v>
      </c>
      <c r="E90" s="46">
        <f t="shared" ref="E90:P90" ca="1" si="72">IF(E55*E$65*E$66&gt;0,E55*E$65*E$66,0)</f>
        <v>0.72555370923982787</v>
      </c>
      <c r="F90" s="46">
        <f t="shared" ca="1" si="72"/>
        <v>0.56930332415470297</v>
      </c>
      <c r="G90" s="46">
        <f t="shared" ca="1" si="72"/>
        <v>0.4947521718178422</v>
      </c>
      <c r="H90" s="46">
        <f t="shared" ca="1" si="72"/>
        <v>0.4453011231685855</v>
      </c>
      <c r="I90" s="46">
        <f t="shared" ca="1" si="72"/>
        <v>0.41693266950692615</v>
      </c>
      <c r="J90" s="46">
        <f t="shared" ca="1" si="72"/>
        <v>0.41412462171320236</v>
      </c>
      <c r="K90" s="46">
        <f t="shared" ca="1" si="72"/>
        <v>0.32176918805811539</v>
      </c>
      <c r="L90" s="46">
        <f t="shared" ca="1" si="72"/>
        <v>0.1759192554066103</v>
      </c>
      <c r="M90" s="46">
        <f t="shared" ca="1" si="72"/>
        <v>9.1265051515129453E-2</v>
      </c>
      <c r="N90" s="46">
        <f t="shared" ca="1" si="72"/>
        <v>0</v>
      </c>
      <c r="O90" s="46">
        <f t="shared" ca="1" si="72"/>
        <v>0</v>
      </c>
      <c r="P90" s="46">
        <f t="shared" ca="1" si="72"/>
        <v>0</v>
      </c>
    </row>
    <row r="91" spans="3:16" x14ac:dyDescent="0.2">
      <c r="C91" s="40" t="s">
        <v>108</v>
      </c>
      <c r="E91" s="46">
        <f t="shared" ref="E91:P91" ca="1" si="73">IF(E56*E$65*E$66&gt;0,E56*E$65*E$66,0)</f>
        <v>0.85230706808293033</v>
      </c>
      <c r="F91" s="46">
        <f t="shared" ca="1" si="73"/>
        <v>0.83012569945236747</v>
      </c>
      <c r="G91" s="46">
        <f t="shared" ca="1" si="73"/>
        <v>0.82544589777247623</v>
      </c>
      <c r="H91" s="46">
        <f t="shared" ca="1" si="73"/>
        <v>0.81908160705196786</v>
      </c>
      <c r="I91" s="46">
        <f t="shared" ca="1" si="73"/>
        <v>0.81445349407729473</v>
      </c>
      <c r="J91" s="46">
        <f t="shared" ca="1" si="73"/>
        <v>0.71948924176435136</v>
      </c>
      <c r="K91" s="46">
        <f t="shared" ca="1" si="73"/>
        <v>0.5597788709773911</v>
      </c>
      <c r="L91" s="46">
        <f t="shared" ca="1" si="73"/>
        <v>0.54091060774555833</v>
      </c>
      <c r="M91" s="46">
        <f t="shared" ca="1" si="73"/>
        <v>0.4628441898267272</v>
      </c>
      <c r="N91" s="46">
        <f t="shared" ca="1" si="73"/>
        <v>0.36671545147521606</v>
      </c>
      <c r="O91" s="46">
        <f t="shared" ca="1" si="73"/>
        <v>0.26742789075086598</v>
      </c>
      <c r="P91" s="46">
        <f t="shared" ca="1" si="73"/>
        <v>0.18095973640448998</v>
      </c>
    </row>
    <row r="92" spans="3:16" x14ac:dyDescent="0.2">
      <c r="C92" s="40" t="s">
        <v>109</v>
      </c>
      <c r="E92" s="46">
        <f t="shared" ref="E92:P92" ca="1" si="74">IF(E57*E$65*E$66&gt;0,E57*E$65*E$66,0)</f>
        <v>0.82345975193243115</v>
      </c>
      <c r="F92" s="46">
        <f t="shared" ca="1" si="74"/>
        <v>0.75993761839219864</v>
      </c>
      <c r="G92" s="46">
        <f t="shared" ca="1" si="74"/>
        <v>0.68715579419144746</v>
      </c>
      <c r="H92" s="46">
        <f t="shared" ca="1" si="74"/>
        <v>0.68540612648319565</v>
      </c>
      <c r="I92" s="46">
        <f t="shared" ca="1" si="74"/>
        <v>0.58573132112916337</v>
      </c>
      <c r="J92" s="46">
        <f t="shared" ca="1" si="74"/>
        <v>0.43671323744301338</v>
      </c>
      <c r="K92" s="46">
        <f t="shared" ca="1" si="74"/>
        <v>0.31347616774733916</v>
      </c>
      <c r="L92" s="46">
        <f t="shared" ca="1" si="74"/>
        <v>0.24990398898882948</v>
      </c>
      <c r="M92" s="46">
        <f t="shared" ca="1" si="74"/>
        <v>0.15156517483762555</v>
      </c>
      <c r="N92" s="46">
        <f t="shared" ca="1" si="74"/>
        <v>9.1274991226210231E-2</v>
      </c>
      <c r="O92" s="46">
        <f t="shared" ca="1" si="74"/>
        <v>0</v>
      </c>
      <c r="P92" s="46">
        <f t="shared" ca="1" si="74"/>
        <v>0</v>
      </c>
    </row>
    <row r="93" spans="3:16" x14ac:dyDescent="0.2">
      <c r="C93" s="40" t="s">
        <v>110</v>
      </c>
      <c r="E93" s="46">
        <f t="shared" ref="E93:P93" ca="1" si="75">IF(E58*E$65*E$66&gt;0,E58*E$65*E$66,0)</f>
        <v>0.80160572454568935</v>
      </c>
      <c r="F93" s="46">
        <f t="shared" ca="1" si="75"/>
        <v>0.66548699079271212</v>
      </c>
      <c r="G93" s="46">
        <f t="shared" ca="1" si="75"/>
        <v>0.58751820403368749</v>
      </c>
      <c r="H93" s="46">
        <f t="shared" ca="1" si="75"/>
        <v>0.40272931407025025</v>
      </c>
      <c r="I93" s="46">
        <f t="shared" ca="1" si="75"/>
        <v>0.2371621055292433</v>
      </c>
      <c r="J93" s="46">
        <f t="shared" ca="1" si="75"/>
        <v>0.17485261805668534</v>
      </c>
      <c r="K93" s="46">
        <f t="shared" ca="1" si="75"/>
        <v>3.3172081243104612E-2</v>
      </c>
      <c r="L93" s="46">
        <f t="shared" ca="1" si="75"/>
        <v>0</v>
      </c>
      <c r="M93" s="46">
        <f t="shared" ca="1" si="75"/>
        <v>0</v>
      </c>
      <c r="N93" s="46">
        <f t="shared" ca="1" si="75"/>
        <v>0</v>
      </c>
      <c r="O93" s="46">
        <f t="shared" ca="1" si="75"/>
        <v>0</v>
      </c>
      <c r="P93" s="46">
        <f t="shared" ca="1" si="75"/>
        <v>0</v>
      </c>
    </row>
    <row r="94" spans="3:16" x14ac:dyDescent="0.2">
      <c r="C94" s="40" t="s">
        <v>111</v>
      </c>
      <c r="E94" s="46">
        <f t="shared" ref="E94:P94" ca="1" si="76">IF(E59*E$65*E$66&gt;0,E59*E$65*E$66,0)</f>
        <v>0.77887753606347787</v>
      </c>
      <c r="F94" s="46">
        <f t="shared" ca="1" si="76"/>
        <v>0.68455042021646173</v>
      </c>
      <c r="G94" s="46">
        <f t="shared" ca="1" si="76"/>
        <v>0.64592644653996067</v>
      </c>
      <c r="H94" s="46">
        <f t="shared" ca="1" si="76"/>
        <v>0.48531862372102053</v>
      </c>
      <c r="I94" s="46">
        <f t="shared" ca="1" si="76"/>
        <v>0.42115263579748202</v>
      </c>
      <c r="J94" s="46">
        <f t="shared" ca="1" si="76"/>
        <v>0.33129969737056181</v>
      </c>
      <c r="K94" s="46">
        <f t="shared" ca="1" si="76"/>
        <v>0.15673808387366953</v>
      </c>
      <c r="L94" s="46">
        <f t="shared" ca="1" si="76"/>
        <v>0</v>
      </c>
      <c r="M94" s="46">
        <f t="shared" ca="1" si="76"/>
        <v>0</v>
      </c>
      <c r="N94" s="46">
        <f t="shared" ca="1" si="76"/>
        <v>0</v>
      </c>
      <c r="O94" s="46">
        <f t="shared" ca="1" si="76"/>
        <v>0</v>
      </c>
      <c r="P94" s="46">
        <f t="shared" ca="1" si="76"/>
        <v>0</v>
      </c>
    </row>
    <row r="95" spans="3:16" x14ac:dyDescent="0.2">
      <c r="C95" s="40" t="s">
        <v>112</v>
      </c>
      <c r="E95" s="46">
        <f t="shared" ref="E95:P95" ca="1" si="77">IF(E60*E$65*E$66&gt;0,E60*E$65*E$66,0)</f>
        <v>0.76401679744049344</v>
      </c>
      <c r="F95" s="46">
        <f t="shared" ca="1" si="77"/>
        <v>0.61262930011777017</v>
      </c>
      <c r="G95" s="46">
        <f t="shared" ca="1" si="77"/>
        <v>0.60212026466025592</v>
      </c>
      <c r="H95" s="46">
        <f t="shared" ca="1" si="77"/>
        <v>0.57727373137342453</v>
      </c>
      <c r="I95" s="46">
        <f t="shared" ca="1" si="77"/>
        <v>0.50301998183426722</v>
      </c>
      <c r="J95" s="46">
        <f t="shared" ca="1" si="77"/>
        <v>0.33213631276796235</v>
      </c>
      <c r="K95" s="46">
        <f t="shared" ca="1" si="77"/>
        <v>0.24049758901250892</v>
      </c>
      <c r="L95" s="46">
        <f t="shared" ca="1" si="77"/>
        <v>0.22442035853273176</v>
      </c>
      <c r="M95" s="46">
        <f t="shared" ca="1" si="77"/>
        <v>3.7483860443713934E-2</v>
      </c>
      <c r="N95" s="46">
        <f t="shared" ca="1" si="77"/>
        <v>3.6348447833446637E-2</v>
      </c>
      <c r="O95" s="46">
        <f t="shared" ca="1" si="77"/>
        <v>0</v>
      </c>
      <c r="P95" s="46">
        <f t="shared" ca="1" si="77"/>
        <v>0</v>
      </c>
    </row>
    <row r="96" spans="3:16" x14ac:dyDescent="0.2">
      <c r="C96" s="40" t="s">
        <v>113</v>
      </c>
      <c r="E96" s="46">
        <f t="shared" ref="E96:P96" ca="1" si="78">IF(E61*E$65*E$66&gt;0,E61*E$65*E$66,0)</f>
        <v>0.79723491906834099</v>
      </c>
      <c r="F96" s="46">
        <f t="shared" ca="1" si="78"/>
        <v>0.71574512290987002</v>
      </c>
      <c r="G96" s="46">
        <f t="shared" ca="1" si="78"/>
        <v>0.6442085570544821</v>
      </c>
      <c r="H96" s="46">
        <f t="shared" ca="1" si="78"/>
        <v>0.52363325190952237</v>
      </c>
      <c r="I96" s="46">
        <f t="shared" ca="1" si="78"/>
        <v>0.45575635938004083</v>
      </c>
      <c r="J96" s="46">
        <f t="shared" ca="1" si="78"/>
        <v>0.25851415779672637</v>
      </c>
      <c r="K96" s="46">
        <f t="shared" ca="1" si="78"/>
        <v>0.26371804588268216</v>
      </c>
      <c r="L96" s="46">
        <f t="shared" ca="1" si="78"/>
        <v>7.069652320078737E-2</v>
      </c>
      <c r="M96" s="46">
        <f t="shared" ca="1" si="78"/>
        <v>0</v>
      </c>
      <c r="N96" s="46">
        <f t="shared" ca="1" si="78"/>
        <v>0</v>
      </c>
      <c r="O96" s="46">
        <f t="shared" ca="1" si="78"/>
        <v>0</v>
      </c>
      <c r="P96" s="46">
        <f t="shared" ca="1" si="78"/>
        <v>0</v>
      </c>
    </row>
    <row r="97" spans="3:16" x14ac:dyDescent="0.2">
      <c r="C97" s="40" t="s">
        <v>114</v>
      </c>
      <c r="E97" s="46">
        <f t="shared" ref="E97:P97" ca="1" si="79">IF(E62*E$65*E$66&gt;0,E62*E$65*E$66,0)</f>
        <v>0.73429532019452459</v>
      </c>
      <c r="F97" s="46">
        <f t="shared" ca="1" si="79"/>
        <v>0.68541693973572304</v>
      </c>
      <c r="G97" s="46">
        <f t="shared" ca="1" si="79"/>
        <v>0.57549297763533724</v>
      </c>
      <c r="H97" s="46">
        <f t="shared" ca="1" si="79"/>
        <v>0.47084420862758658</v>
      </c>
      <c r="I97" s="46">
        <f t="shared" ca="1" si="79"/>
        <v>0.34434924930936406</v>
      </c>
      <c r="J97" s="46">
        <f t="shared" ca="1" si="79"/>
        <v>0.16063015630087843</v>
      </c>
      <c r="K97" s="46">
        <f t="shared" ca="1" si="79"/>
        <v>0</v>
      </c>
      <c r="L97" s="46">
        <f t="shared" ca="1" si="79"/>
        <v>0</v>
      </c>
      <c r="M97" s="46">
        <f t="shared" ca="1" si="79"/>
        <v>0</v>
      </c>
      <c r="N97" s="46">
        <f t="shared" ca="1" si="79"/>
        <v>0</v>
      </c>
      <c r="O97" s="46">
        <f t="shared" ca="1" si="79"/>
        <v>0</v>
      </c>
      <c r="P97" s="46">
        <f t="shared" ca="1" si="79"/>
        <v>0</v>
      </c>
    </row>
    <row r="99" spans="3:16" x14ac:dyDescent="0.2">
      <c r="C99" s="43" t="s">
        <v>88</v>
      </c>
      <c r="E99" s="47">
        <f ca="1">AVERAGE(E72:E97)</f>
        <v>0.82662018050836017</v>
      </c>
      <c r="F99" s="47">
        <f t="shared" ref="F99:P99" ca="1" si="80">AVERAGE(F72:F97)</f>
        <v>0.76840284754190569</v>
      </c>
      <c r="G99" s="47">
        <f t="shared" ca="1" si="80"/>
        <v>0.72630385265860464</v>
      </c>
      <c r="H99" s="47">
        <f t="shared" ca="1" si="80"/>
        <v>0.66480792038869352</v>
      </c>
      <c r="I99" s="47">
        <f t="shared" ca="1" si="80"/>
        <v>0.61478416597568308</v>
      </c>
      <c r="J99" s="47">
        <f t="shared" ca="1" si="80"/>
        <v>0.54141887217920304</v>
      </c>
      <c r="K99" s="47">
        <f t="shared" ca="1" si="80"/>
        <v>0.47547712989515517</v>
      </c>
      <c r="L99" s="47">
        <f t="shared" ca="1" si="80"/>
        <v>0.42639235773068751</v>
      </c>
      <c r="M99" s="47">
        <f t="shared" ca="1" si="80"/>
        <v>0.38565125648820958</v>
      </c>
      <c r="N99" s="47">
        <f t="shared" ca="1" si="80"/>
        <v>0.34527918736831187</v>
      </c>
      <c r="O99" s="47">
        <f t="shared" ca="1" si="80"/>
        <v>0.30358177648802837</v>
      </c>
      <c r="P99" s="47">
        <f t="shared" ca="1" si="80"/>
        <v>0.27467538936700442</v>
      </c>
    </row>
  </sheetData>
  <mergeCells count="3">
    <mergeCell ref="D35:P35"/>
    <mergeCell ref="D6:P6"/>
    <mergeCell ref="D70:P7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32"/>
  <sheetViews>
    <sheetView zoomScale="80" zoomScaleNormal="80" workbookViewId="0"/>
  </sheetViews>
  <sheetFormatPr defaultColWidth="8.77734375" defaultRowHeight="10.199999999999999" x14ac:dyDescent="0.2"/>
  <cols>
    <col min="1" max="2" width="8.77734375" style="52"/>
    <col min="3" max="3" width="10.21875" style="53" bestFit="1" customWidth="1"/>
    <col min="4" max="4" width="10" style="53" customWidth="1"/>
    <col min="5" max="9" width="10.88671875" style="53" customWidth="1"/>
    <col min="10" max="16384" width="8.77734375" style="52"/>
  </cols>
  <sheetData>
    <row r="2" spans="1:10" x14ac:dyDescent="0.2">
      <c r="B2" s="52" t="s">
        <v>115</v>
      </c>
      <c r="C2" s="53">
        <v>1000000</v>
      </c>
    </row>
    <row r="3" spans="1:10" x14ac:dyDescent="0.2">
      <c r="B3" s="52" t="s">
        <v>116</v>
      </c>
      <c r="C3" s="54">
        <v>0.1</v>
      </c>
    </row>
    <row r="4" spans="1:10" x14ac:dyDescent="0.2">
      <c r="B4" s="52" t="s">
        <v>117</v>
      </c>
      <c r="C4" s="53">
        <v>1</v>
      </c>
      <c r="D4" s="53" t="s">
        <v>118</v>
      </c>
    </row>
    <row r="7" spans="1:10" s="55" customFormat="1" ht="30.6" x14ac:dyDescent="0.3">
      <c r="B7" s="55" t="s">
        <v>119</v>
      </c>
      <c r="C7" s="56" t="s">
        <v>120</v>
      </c>
      <c r="D7" s="56" t="s">
        <v>121</v>
      </c>
      <c r="E7" s="56" t="s">
        <v>122</v>
      </c>
      <c r="F7" s="56" t="s">
        <v>123</v>
      </c>
      <c r="G7" s="56" t="s">
        <v>124</v>
      </c>
      <c r="H7" s="56" t="s">
        <v>125</v>
      </c>
      <c r="I7" s="56"/>
    </row>
    <row r="8" spans="1:10" s="57" customFormat="1" x14ac:dyDescent="0.2">
      <c r="A8" s="57" t="s">
        <v>115</v>
      </c>
      <c r="B8" s="58">
        <v>44197</v>
      </c>
      <c r="C8" s="59">
        <f>C2</f>
        <v>1000000</v>
      </c>
      <c r="D8" s="59">
        <f>C2</f>
        <v>1000000</v>
      </c>
      <c r="E8" s="59">
        <f>C2</f>
        <v>1000000</v>
      </c>
      <c r="F8" s="59"/>
      <c r="H8" s="59"/>
      <c r="I8" s="59"/>
    </row>
    <row r="9" spans="1:10" x14ac:dyDescent="0.2">
      <c r="B9" s="60">
        <v>44228</v>
      </c>
      <c r="C9" s="53">
        <f>$C$2*(1+$C$3*(B9-$B$8)/($B$20-$B$8))</f>
        <v>1008493.1506849315</v>
      </c>
      <c r="D9" s="53">
        <f t="shared" ref="D9:D32" si="0">$C$2*(1+$C$3/$C$4)^((B9-$B$8)/($B$20-$B$8)*$C$4)</f>
        <v>1008127.688966854</v>
      </c>
      <c r="E9" s="53">
        <f>$C$2*EXP($C$3*(B9-$B$8)/($B$20-$B$8))</f>
        <v>1008529.3198133156</v>
      </c>
      <c r="F9" s="61">
        <f>EXP($C$3*(B9-$B$8)/($B$20-$B$8))</f>
        <v>1.0085293198133156</v>
      </c>
      <c r="G9" s="61">
        <f>(1+$C$3*(B9-$B$8)/($B$20-$B$8))</f>
        <v>1.0084931506849315</v>
      </c>
      <c r="H9" s="61">
        <f>(12)*(EXP((C3)/12)-1)</f>
        <v>0.10041782648936426</v>
      </c>
      <c r="J9" s="62"/>
    </row>
    <row r="10" spans="1:10" x14ac:dyDescent="0.2">
      <c r="B10" s="60">
        <v>44256</v>
      </c>
      <c r="C10" s="53">
        <f t="shared" ref="C10:C32" si="1">$C$2*(1+$C$3*(B10-$B$8)/($B$20-$B$8))</f>
        <v>1016164.3835616439</v>
      </c>
      <c r="D10" s="53">
        <f t="shared" si="0"/>
        <v>1015525.5919365087</v>
      </c>
      <c r="E10" s="53">
        <f t="shared" ref="E10:E32" si="2">$C$2*EXP($C$3*(B10-$B$8)/($B$20-$B$8))</f>
        <v>1016295.7339881347</v>
      </c>
      <c r="F10" s="68">
        <f>(1+$C$3/$C$4)^((B10-$B$8)/($B$20-$B$8)*$C$4)</f>
        <v>1.0155255919365087</v>
      </c>
      <c r="G10" s="63"/>
      <c r="H10" s="64"/>
    </row>
    <row r="11" spans="1:10" x14ac:dyDescent="0.2">
      <c r="B11" s="60">
        <v>44287</v>
      </c>
      <c r="C11" s="53">
        <f t="shared" si="1"/>
        <v>1024657.5342465753</v>
      </c>
      <c r="D11" s="53">
        <f t="shared" si="0"/>
        <v>1023779.468085649</v>
      </c>
      <c r="E11" s="53">
        <f t="shared" si="2"/>
        <v>1024964.0453282278</v>
      </c>
    </row>
    <row r="12" spans="1:10" x14ac:dyDescent="0.2">
      <c r="B12" s="60">
        <v>44317</v>
      </c>
      <c r="C12" s="53">
        <f t="shared" si="1"/>
        <v>1032876.7123287672</v>
      </c>
      <c r="D12" s="53">
        <f t="shared" si="0"/>
        <v>1031830.9583913459</v>
      </c>
      <c r="E12" s="53">
        <f t="shared" si="2"/>
        <v>1033423.1230568048</v>
      </c>
    </row>
    <row r="13" spans="1:10" x14ac:dyDescent="0.2">
      <c r="B13" s="60">
        <v>44348</v>
      </c>
      <c r="C13" s="53">
        <f t="shared" si="1"/>
        <v>1041369.8630136987</v>
      </c>
      <c r="D13" s="53">
        <f t="shared" si="0"/>
        <v>1040217.3594875215</v>
      </c>
      <c r="E13" s="53">
        <f t="shared" si="2"/>
        <v>1042237.5193758316</v>
      </c>
    </row>
    <row r="14" spans="1:10" x14ac:dyDescent="0.2">
      <c r="B14" s="60">
        <v>44378</v>
      </c>
      <c r="C14" s="53">
        <f t="shared" si="1"/>
        <v>1049589.0410958903</v>
      </c>
      <c r="D14" s="53">
        <f t="shared" si="0"/>
        <v>1048398.1252157033</v>
      </c>
      <c r="E14" s="53">
        <f t="shared" si="2"/>
        <v>1050839.1559193027</v>
      </c>
    </row>
    <row r="15" spans="1:10" x14ac:dyDescent="0.2">
      <c r="B15" s="60">
        <v>44409</v>
      </c>
      <c r="C15" s="53">
        <f t="shared" si="1"/>
        <v>1058082.1917808219</v>
      </c>
      <c r="D15" s="53">
        <f t="shared" si="0"/>
        <v>1056919.1790908894</v>
      </c>
      <c r="E15" s="53">
        <f t="shared" si="2"/>
        <v>1059802.0991524933</v>
      </c>
    </row>
    <row r="16" spans="1:10" x14ac:dyDescent="0.2">
      <c r="B16" s="60">
        <v>44440</v>
      </c>
      <c r="C16" s="53">
        <f t="shared" si="1"/>
        <v>1066575.3424657534</v>
      </c>
      <c r="D16" s="53">
        <f t="shared" si="0"/>
        <v>1065509.4894416428</v>
      </c>
      <c r="E16" s="53">
        <f t="shared" si="2"/>
        <v>1068841.490194988</v>
      </c>
    </row>
    <row r="17" spans="1:9" x14ac:dyDescent="0.2">
      <c r="B17" s="60">
        <v>44470</v>
      </c>
      <c r="C17" s="53">
        <f t="shared" si="1"/>
        <v>1074794.5205479453</v>
      </c>
      <c r="D17" s="53">
        <f t="shared" si="0"/>
        <v>1073889.16454971</v>
      </c>
      <c r="E17" s="53">
        <f t="shared" si="2"/>
        <v>1077662.690593478</v>
      </c>
    </row>
    <row r="18" spans="1:9" x14ac:dyDescent="0.2">
      <c r="B18" s="60">
        <v>44501</v>
      </c>
      <c r="C18" s="53">
        <f t="shared" si="1"/>
        <v>1083287.6712328768</v>
      </c>
      <c r="D18" s="53">
        <f t="shared" si="0"/>
        <v>1082617.4016640447</v>
      </c>
      <c r="E18" s="53">
        <f t="shared" si="2"/>
        <v>1086854.4203324281</v>
      </c>
    </row>
    <row r="19" spans="1:9" x14ac:dyDescent="0.2">
      <c r="B19" s="60">
        <v>44531</v>
      </c>
      <c r="C19" s="53">
        <f t="shared" si="1"/>
        <v>1091506.8493150687</v>
      </c>
      <c r="D19" s="53">
        <f t="shared" si="0"/>
        <v>1091131.6215580772</v>
      </c>
      <c r="E19" s="53">
        <f t="shared" si="2"/>
        <v>1095824.2823126062</v>
      </c>
    </row>
    <row r="20" spans="1:9" s="57" customFormat="1" x14ac:dyDescent="0.2">
      <c r="A20" s="57" t="s">
        <v>126</v>
      </c>
      <c r="B20" s="58">
        <v>44562</v>
      </c>
      <c r="C20" s="59">
        <f t="shared" si="1"/>
        <v>1100000</v>
      </c>
      <c r="D20" s="59">
        <f t="shared" si="0"/>
        <v>1100000</v>
      </c>
      <c r="E20" s="59">
        <f t="shared" si="2"/>
        <v>1105170.9180756477</v>
      </c>
      <c r="F20" s="59"/>
      <c r="G20" s="59"/>
      <c r="H20" s="59"/>
      <c r="I20" s="59"/>
    </row>
    <row r="21" spans="1:9" x14ac:dyDescent="0.2">
      <c r="B21" s="60">
        <v>44593</v>
      </c>
      <c r="C21" s="53">
        <f t="shared" si="1"/>
        <v>1108493.1506849315</v>
      </c>
      <c r="D21" s="53">
        <f t="shared" si="0"/>
        <v>1108940.4578635395</v>
      </c>
      <c r="E21" s="53">
        <f t="shared" si="2"/>
        <v>1114597.2742842904</v>
      </c>
    </row>
    <row r="22" spans="1:9" x14ac:dyDescent="0.2">
      <c r="B22" s="60">
        <v>44621</v>
      </c>
      <c r="C22" s="53">
        <f t="shared" si="1"/>
        <v>1116164.383561644</v>
      </c>
      <c r="D22" s="53">
        <f t="shared" si="0"/>
        <v>1117078.1511301596</v>
      </c>
      <c r="E22" s="53">
        <f t="shared" si="2"/>
        <v>1123180.4893680308</v>
      </c>
    </row>
    <row r="23" spans="1:9" x14ac:dyDescent="0.2">
      <c r="B23" s="60">
        <v>44652</v>
      </c>
      <c r="C23" s="53">
        <f t="shared" si="1"/>
        <v>1124657.5342465756</v>
      </c>
      <c r="D23" s="53">
        <f t="shared" si="0"/>
        <v>1126157.4148942139</v>
      </c>
      <c r="E23" s="53">
        <f t="shared" si="2"/>
        <v>1132760.4549699272</v>
      </c>
    </row>
    <row r="24" spans="1:9" x14ac:dyDescent="0.2">
      <c r="B24" s="60">
        <v>44682</v>
      </c>
      <c r="C24" s="53">
        <f t="shared" si="1"/>
        <v>1132876.7123287672</v>
      </c>
      <c r="D24" s="53">
        <f t="shared" si="0"/>
        <v>1135014.0542304805</v>
      </c>
      <c r="E24" s="53">
        <f t="shared" si="2"/>
        <v>1142109.1816692918</v>
      </c>
    </row>
    <row r="25" spans="1:9" x14ac:dyDescent="0.2">
      <c r="B25" s="60">
        <v>44713</v>
      </c>
      <c r="C25" s="53">
        <f t="shared" si="1"/>
        <v>1141369.8630136985</v>
      </c>
      <c r="D25" s="53">
        <f t="shared" si="0"/>
        <v>1144239.0954362738</v>
      </c>
      <c r="E25" s="53">
        <f t="shared" si="2"/>
        <v>1151850.5961414734</v>
      </c>
    </row>
    <row r="26" spans="1:9" x14ac:dyDescent="0.2">
      <c r="B26" s="60">
        <v>44743</v>
      </c>
      <c r="C26" s="53">
        <f t="shared" si="1"/>
        <v>1149589.0410958903</v>
      </c>
      <c r="D26" s="53">
        <f t="shared" si="0"/>
        <v>1153237.937737274</v>
      </c>
      <c r="E26" s="53">
        <f t="shared" si="2"/>
        <v>1161356.8746971744</v>
      </c>
    </row>
    <row r="27" spans="1:9" x14ac:dyDescent="0.2">
      <c r="B27" s="60">
        <v>44774</v>
      </c>
      <c r="C27" s="53">
        <f t="shared" si="1"/>
        <v>1158082.1917808219</v>
      </c>
      <c r="D27" s="53">
        <f t="shared" si="0"/>
        <v>1162611.0969999786</v>
      </c>
      <c r="E27" s="53">
        <f t="shared" si="2"/>
        <v>1171262.4588988593</v>
      </c>
    </row>
    <row r="28" spans="1:9" x14ac:dyDescent="0.2">
      <c r="B28" s="60">
        <v>44805</v>
      </c>
      <c r="C28" s="53">
        <f t="shared" si="1"/>
        <v>1166575.3424657534</v>
      </c>
      <c r="D28" s="53">
        <f t="shared" si="0"/>
        <v>1172060.438385807</v>
      </c>
      <c r="E28" s="53">
        <f t="shared" si="2"/>
        <v>1181252.5309961382</v>
      </c>
    </row>
    <row r="29" spans="1:9" x14ac:dyDescent="0.2">
      <c r="B29" s="60">
        <v>44835</v>
      </c>
      <c r="C29" s="53">
        <f t="shared" si="1"/>
        <v>1174794.5205479453</v>
      </c>
      <c r="D29" s="53">
        <f t="shared" si="0"/>
        <v>1181278.0810046808</v>
      </c>
      <c r="E29" s="53">
        <f t="shared" si="2"/>
        <v>1191001.4651390668</v>
      </c>
    </row>
    <row r="30" spans="1:9" x14ac:dyDescent="0.2">
      <c r="B30" s="60">
        <v>44866</v>
      </c>
      <c r="C30" s="53">
        <f t="shared" si="1"/>
        <v>1183287.6712328768</v>
      </c>
      <c r="D30" s="53">
        <f t="shared" si="0"/>
        <v>1190879.1418304492</v>
      </c>
      <c r="E30" s="53">
        <f t="shared" si="2"/>
        <v>1201159.8975333653</v>
      </c>
    </row>
    <row r="31" spans="1:9" x14ac:dyDescent="0.2">
      <c r="B31" s="60">
        <v>44896</v>
      </c>
      <c r="C31" s="53">
        <f t="shared" si="1"/>
        <v>1191506.8493150685</v>
      </c>
      <c r="D31" s="53">
        <f t="shared" si="0"/>
        <v>1200244.7837138847</v>
      </c>
      <c r="E31" s="53">
        <f t="shared" si="2"/>
        <v>1211073.1281330108</v>
      </c>
    </row>
    <row r="32" spans="1:9" s="57" customFormat="1" x14ac:dyDescent="0.2">
      <c r="A32" s="57" t="s">
        <v>127</v>
      </c>
      <c r="B32" s="58">
        <v>44927</v>
      </c>
      <c r="C32" s="59">
        <f t="shared" si="1"/>
        <v>1200000</v>
      </c>
      <c r="D32" s="59">
        <f t="shared" si="0"/>
        <v>1210000.0000000002</v>
      </c>
      <c r="E32" s="59">
        <f t="shared" si="2"/>
        <v>1221402.7581601699</v>
      </c>
      <c r="F32" s="59"/>
      <c r="G32" s="59"/>
      <c r="H32" s="59"/>
      <c r="I32" s="5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EL in a nutshell</vt:lpstr>
      <vt:lpstr>EL calc</vt:lpstr>
      <vt:lpstr>LT PD</vt:lpstr>
      <vt:lpstr>CVA</vt:lpstr>
      <vt:lpstr>Interest accrual</vt:lpstr>
      <vt:lpstr>'EL calc'!Print_Area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Tkachenko</dc:creator>
  <cp:lastModifiedBy>STEPANCHENKO, D. (Dmitrii)</cp:lastModifiedBy>
  <cp:lastPrinted>2017-11-21T07:32:37Z</cp:lastPrinted>
  <dcterms:created xsi:type="dcterms:W3CDTF">2017-11-21T06:35:29Z</dcterms:created>
  <dcterms:modified xsi:type="dcterms:W3CDTF">2023-03-13T12:36:52Z</dcterms:modified>
</cp:coreProperties>
</file>