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Teaching/Risk-management in Bank/2. credit risk/for side/"/>
    </mc:Choice>
  </mc:AlternateContent>
  <xr:revisionPtr revIDLastSave="3" documentId="13_ncr:1_{956AFF03-4173-4262-AB8B-5B69C3454839}" xr6:coauthVersionLast="47" xr6:coauthVersionMax="47" xr10:uidLastSave="{1CE90D29-3427-4A1C-9194-50BFD43CA7C3}"/>
  <bookViews>
    <workbookView xWindow="-108" yWindow="-108" windowWidth="23256" windowHeight="12576" xr2:uid="{00000000-000D-0000-FFFF-FFFF00000000}"/>
  </bookViews>
  <sheets>
    <sheet name="Calc" sheetId="4" r:id="rId1"/>
    <sheet name="Repayments" sheetId="5" r:id="rId2"/>
    <sheet name="E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  <c r="B31" i="4"/>
  <c r="B29" i="4"/>
  <c r="B20" i="4"/>
  <c r="B19" i="4" s="1"/>
  <c r="E22" i="4"/>
  <c r="F5" i="4"/>
  <c r="B28" i="4" l="1"/>
  <c r="G21" i="4"/>
  <c r="H21" i="4" l="1"/>
  <c r="I21" i="4" s="1"/>
  <c r="J21" i="4" l="1"/>
  <c r="K21" i="4" s="1"/>
  <c r="L21" i="4" l="1"/>
  <c r="M21" i="4" s="1"/>
  <c r="N21" i="4" l="1"/>
  <c r="O21" i="4" s="1"/>
  <c r="P21" i="4" l="1"/>
  <c r="Q21" i="4" s="1"/>
  <c r="R21" i="4" s="1"/>
  <c r="S21" i="4" s="1"/>
  <c r="T21" i="4" s="1"/>
  <c r="U21" i="4" s="1"/>
  <c r="V21" i="4" s="1"/>
  <c r="W21" i="4" s="1"/>
  <c r="X21" i="4" s="1"/>
  <c r="Y21" i="4" s="1"/>
  <c r="Z21" i="4" s="1"/>
  <c r="AA21" i="4" s="1"/>
  <c r="AB21" i="4" s="1"/>
  <c r="AC21" i="4" s="1"/>
  <c r="AD21" i="4" s="1"/>
  <c r="AE21" i="4" s="1"/>
  <c r="AF21" i="4" s="1"/>
  <c r="AG21" i="4" s="1"/>
  <c r="AH21" i="4" s="1"/>
  <c r="AI21" i="4" s="1"/>
  <c r="AJ21" i="4" s="1"/>
  <c r="AK21" i="4" s="1"/>
  <c r="AL21" i="4" s="1"/>
  <c r="AM21" i="4" s="1"/>
  <c r="AN21" i="4" s="1"/>
  <c r="AO21" i="4" s="1"/>
  <c r="AP21" i="4" s="1"/>
  <c r="AQ21" i="4" s="1"/>
  <c r="AR21" i="4" s="1"/>
  <c r="AS21" i="4" s="1"/>
  <c r="AT21" i="4" s="1"/>
  <c r="AU21" i="4" s="1"/>
  <c r="AV21" i="4" s="1"/>
  <c r="AW21" i="4" s="1"/>
  <c r="AX21" i="4" s="1"/>
  <c r="AY21" i="4" s="1"/>
  <c r="AZ21" i="4" s="1"/>
  <c r="BA21" i="4" s="1"/>
  <c r="BB21" i="4" s="1"/>
  <c r="BC21" i="4" s="1"/>
  <c r="BD21" i="4" s="1"/>
  <c r="BE21" i="4" s="1"/>
  <c r="BF21" i="4" s="1"/>
  <c r="BG21" i="4" s="1"/>
  <c r="BH21" i="4" s="1"/>
  <c r="BI21" i="4" s="1"/>
  <c r="BJ21" i="4" s="1"/>
  <c r="BK21" i="4" s="1"/>
  <c r="BL21" i="4" s="1"/>
  <c r="BM21" i="4" s="1"/>
  <c r="BN21" i="4" s="1"/>
  <c r="BO21" i="4" s="1"/>
  <c r="BP21" i="4" s="1"/>
  <c r="BQ21" i="4" s="1"/>
  <c r="BR21" i="4" s="1"/>
  <c r="BS21" i="4" s="1"/>
  <c r="BT21" i="4" s="1"/>
  <c r="BU21" i="4" s="1"/>
  <c r="BV21" i="4" s="1"/>
  <c r="BW21" i="4" s="1"/>
  <c r="BX21" i="4" s="1"/>
  <c r="BY21" i="4" s="1"/>
  <c r="BZ21" i="4" s="1"/>
  <c r="CA21" i="4" s="1"/>
  <c r="CB21" i="4" s="1"/>
  <c r="CC21" i="4" s="1"/>
  <c r="CD21" i="4" s="1"/>
  <c r="CE21" i="4" s="1"/>
  <c r="CF21" i="4" s="1"/>
  <c r="CG21" i="4" s="1"/>
  <c r="CH21" i="4" s="1"/>
  <c r="CI21" i="4" s="1"/>
  <c r="CJ21" i="4" s="1"/>
  <c r="CK21" i="4" s="1"/>
  <c r="CL21" i="4" s="1"/>
  <c r="B25" i="4" l="1"/>
  <c r="G16" i="4" l="1"/>
  <c r="F22" i="4" l="1"/>
  <c r="F20" i="4" s="1"/>
  <c r="F14" i="4"/>
  <c r="F18" i="4" s="1"/>
  <c r="F24" i="4" l="1"/>
  <c r="CL4" i="4"/>
  <c r="CL5" i="4" s="1"/>
  <c r="CK4" i="4"/>
  <c r="CK5" i="4" s="1"/>
  <c r="CJ4" i="4"/>
  <c r="CJ5" i="4" s="1"/>
  <c r="CI4" i="4"/>
  <c r="CI5" i="4" s="1"/>
  <c r="CH4" i="4"/>
  <c r="CH5" i="4" s="1"/>
  <c r="CG4" i="4"/>
  <c r="CG5" i="4" s="1"/>
  <c r="CF4" i="4"/>
  <c r="CF5" i="4" s="1"/>
  <c r="CE4" i="4"/>
  <c r="CE5" i="4" s="1"/>
  <c r="CD4" i="4"/>
  <c r="CD5" i="4" s="1"/>
  <c r="CC4" i="4"/>
  <c r="CC5" i="4" s="1"/>
  <c r="CB4" i="4"/>
  <c r="CB5" i="4" s="1"/>
  <c r="CA4" i="4"/>
  <c r="CA5" i="4" s="1"/>
  <c r="BZ4" i="4"/>
  <c r="BZ5" i="4" s="1"/>
  <c r="BY4" i="4"/>
  <c r="BY5" i="4" s="1"/>
  <c r="BX4" i="4"/>
  <c r="BX5" i="4" s="1"/>
  <c r="BW4" i="4"/>
  <c r="BW5" i="4" s="1"/>
  <c r="BV4" i="4"/>
  <c r="BV5" i="4" s="1"/>
  <c r="BU4" i="4"/>
  <c r="BU5" i="4" s="1"/>
  <c r="BT4" i="4"/>
  <c r="BT5" i="4" s="1"/>
  <c r="BS4" i="4"/>
  <c r="BS5" i="4" s="1"/>
  <c r="BR4" i="4"/>
  <c r="BR5" i="4" s="1"/>
  <c r="BQ4" i="4"/>
  <c r="BQ5" i="4" s="1"/>
  <c r="BP4" i="4"/>
  <c r="BP5" i="4" s="1"/>
  <c r="BO4" i="4"/>
  <c r="BO5" i="4" s="1"/>
  <c r="BN4" i="4"/>
  <c r="BN5" i="4" s="1"/>
  <c r="BM4" i="4"/>
  <c r="BM5" i="4" s="1"/>
  <c r="BL4" i="4"/>
  <c r="BL5" i="4" s="1"/>
  <c r="BK4" i="4"/>
  <c r="BK5" i="4" s="1"/>
  <c r="BJ4" i="4"/>
  <c r="BJ5" i="4" s="1"/>
  <c r="BI4" i="4"/>
  <c r="BI5" i="4" s="1"/>
  <c r="BH4" i="4"/>
  <c r="BH5" i="4" s="1"/>
  <c r="BG4" i="4"/>
  <c r="BG5" i="4" s="1"/>
  <c r="BF4" i="4"/>
  <c r="BF5" i="4" s="1"/>
  <c r="BE4" i="4"/>
  <c r="BE5" i="4" s="1"/>
  <c r="BD4" i="4"/>
  <c r="BD5" i="4" s="1"/>
  <c r="BC4" i="4"/>
  <c r="BC5" i="4" s="1"/>
  <c r="BB4" i="4"/>
  <c r="BB5" i="4" s="1"/>
  <c r="BA4" i="4"/>
  <c r="BA5" i="4" s="1"/>
  <c r="AZ4" i="4"/>
  <c r="AZ5" i="4" s="1"/>
  <c r="AY4" i="4"/>
  <c r="AY5" i="4" s="1"/>
  <c r="AX4" i="4"/>
  <c r="AX5" i="4" s="1"/>
  <c r="AW4" i="4"/>
  <c r="AW5" i="4" s="1"/>
  <c r="AV4" i="4"/>
  <c r="AV5" i="4" s="1"/>
  <c r="AU4" i="4"/>
  <c r="AU5" i="4" s="1"/>
  <c r="AT4" i="4"/>
  <c r="AT5" i="4" s="1"/>
  <c r="AS4" i="4"/>
  <c r="AS5" i="4" s="1"/>
  <c r="AR4" i="4"/>
  <c r="AR5" i="4" s="1"/>
  <c r="AQ4" i="4"/>
  <c r="AQ5" i="4" s="1"/>
  <c r="AP4" i="4"/>
  <c r="AP5" i="4" s="1"/>
  <c r="AO4" i="4"/>
  <c r="AO5" i="4" s="1"/>
  <c r="AN4" i="4"/>
  <c r="AN5" i="4" s="1"/>
  <c r="AM4" i="4"/>
  <c r="AM5" i="4" s="1"/>
  <c r="AL4" i="4"/>
  <c r="AL5" i="4" s="1"/>
  <c r="AK4" i="4"/>
  <c r="AK5" i="4" s="1"/>
  <c r="AJ4" i="4"/>
  <c r="AJ5" i="4" s="1"/>
  <c r="AI4" i="4"/>
  <c r="AI5" i="4" s="1"/>
  <c r="AH4" i="4"/>
  <c r="AH5" i="4" s="1"/>
  <c r="AG4" i="4"/>
  <c r="AG5" i="4" s="1"/>
  <c r="AF4" i="4"/>
  <c r="AF5" i="4" s="1"/>
  <c r="AE4" i="4"/>
  <c r="AE5" i="4" s="1"/>
  <c r="AD4" i="4"/>
  <c r="AD5" i="4" s="1"/>
  <c r="AC4" i="4"/>
  <c r="AC5" i="4" s="1"/>
  <c r="AB4" i="4"/>
  <c r="AB5" i="4" s="1"/>
  <c r="AA4" i="4"/>
  <c r="AA5" i="4" s="1"/>
  <c r="Z4" i="4"/>
  <c r="Z5" i="4" s="1"/>
  <c r="Y4" i="4"/>
  <c r="Y5" i="4" s="1"/>
  <c r="X4" i="4"/>
  <c r="X5" i="4" s="1"/>
  <c r="W4" i="4"/>
  <c r="W5" i="4" s="1"/>
  <c r="V4" i="4"/>
  <c r="V5" i="4" s="1"/>
  <c r="U4" i="4"/>
  <c r="U5" i="4" s="1"/>
  <c r="T4" i="4"/>
  <c r="T5" i="4" s="1"/>
  <c r="S4" i="4"/>
  <c r="S5" i="4" s="1"/>
  <c r="R4" i="4"/>
  <c r="R5" i="4" s="1"/>
  <c r="Q4" i="4"/>
  <c r="Q5" i="4" s="1"/>
  <c r="P4" i="4"/>
  <c r="P5" i="4" s="1"/>
  <c r="O4" i="4"/>
  <c r="O5" i="4" s="1"/>
  <c r="N4" i="4"/>
  <c r="N5" i="4" s="1"/>
  <c r="M4" i="4"/>
  <c r="M5" i="4" s="1"/>
  <c r="L4" i="4"/>
  <c r="L5" i="4" s="1"/>
  <c r="K4" i="4"/>
  <c r="K5" i="4" s="1"/>
  <c r="J4" i="4"/>
  <c r="J5" i="4" s="1"/>
  <c r="I4" i="4"/>
  <c r="I5" i="4" s="1"/>
  <c r="H4" i="4"/>
  <c r="H5" i="4" s="1"/>
  <c r="G4" i="4"/>
  <c r="G5" i="4" s="1"/>
  <c r="I12" i="4" l="1"/>
  <c r="L12" i="4"/>
  <c r="K12" i="4"/>
  <c r="H12" i="4"/>
  <c r="G12" i="4"/>
  <c r="J12" i="4"/>
  <c r="F6" i="4"/>
  <c r="F1" i="4" s="1"/>
  <c r="B8" i="4" l="1"/>
  <c r="B5" i="4"/>
  <c r="G10" i="4" l="1"/>
  <c r="CL10" i="4"/>
  <c r="CH10" i="4"/>
  <c r="CD10" i="4"/>
  <c r="BZ10" i="4"/>
  <c r="BV10" i="4"/>
  <c r="BR10" i="4"/>
  <c r="BN10" i="4"/>
  <c r="BJ10" i="4"/>
  <c r="BF10" i="4"/>
  <c r="BB10" i="4"/>
  <c r="AX10" i="4"/>
  <c r="AT10" i="4"/>
  <c r="AP10" i="4"/>
  <c r="AL10" i="4"/>
  <c r="AH10" i="4"/>
  <c r="AD10" i="4"/>
  <c r="Z10" i="4"/>
  <c r="V10" i="4"/>
  <c r="R10" i="4"/>
  <c r="N10" i="4"/>
  <c r="J10" i="4"/>
  <c r="J14" i="4" s="1"/>
  <c r="J18" i="4" s="1"/>
  <c r="CG10" i="4"/>
  <c r="BY10" i="4"/>
  <c r="BQ10" i="4"/>
  <c r="BE10" i="4"/>
  <c r="AS10" i="4"/>
  <c r="AC10" i="4"/>
  <c r="Q10" i="4"/>
  <c r="I10" i="4"/>
  <c r="I14" i="4" s="1"/>
  <c r="I18" i="4" s="1"/>
  <c r="CJ10" i="4"/>
  <c r="CF10" i="4"/>
  <c r="CB10" i="4"/>
  <c r="BX10" i="4"/>
  <c r="BT10" i="4"/>
  <c r="BP10" i="4"/>
  <c r="BL10" i="4"/>
  <c r="BH10" i="4"/>
  <c r="BD10" i="4"/>
  <c r="AZ10" i="4"/>
  <c r="AV10" i="4"/>
  <c r="AR10" i="4"/>
  <c r="AN10" i="4"/>
  <c r="AJ10" i="4"/>
  <c r="AF10" i="4"/>
  <c r="AB10" i="4"/>
  <c r="X10" i="4"/>
  <c r="T10" i="4"/>
  <c r="P10" i="4"/>
  <c r="L10" i="4"/>
  <c r="L14" i="4" s="1"/>
  <c r="L18" i="4" s="1"/>
  <c r="H10" i="4"/>
  <c r="H14" i="4" s="1"/>
  <c r="H18" i="4" s="1"/>
  <c r="CK10" i="4"/>
  <c r="CC10" i="4"/>
  <c r="BU10" i="4"/>
  <c r="BI10" i="4"/>
  <c r="BA10" i="4"/>
  <c r="AO10" i="4"/>
  <c r="AG10" i="4"/>
  <c r="U10" i="4"/>
  <c r="CI10" i="4"/>
  <c r="CE10" i="4"/>
  <c r="CA10" i="4"/>
  <c r="BW10" i="4"/>
  <c r="BS10" i="4"/>
  <c r="BO10" i="4"/>
  <c r="BK10" i="4"/>
  <c r="BG10" i="4"/>
  <c r="BC10" i="4"/>
  <c r="AY10" i="4"/>
  <c r="AU10" i="4"/>
  <c r="AQ10" i="4"/>
  <c r="AM10" i="4"/>
  <c r="AI10" i="4"/>
  <c r="AE10" i="4"/>
  <c r="AA10" i="4"/>
  <c r="W10" i="4"/>
  <c r="S10" i="4"/>
  <c r="O10" i="4"/>
  <c r="K10" i="4"/>
  <c r="K14" i="4" s="1"/>
  <c r="K18" i="4" s="1"/>
  <c r="BM10" i="4"/>
  <c r="AW10" i="4"/>
  <c r="AK10" i="4"/>
  <c r="Y10" i="4"/>
  <c r="M10" i="4"/>
  <c r="G3" i="4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BC3" i="4" s="1"/>
  <c r="BD3" i="4" s="1"/>
  <c r="BE3" i="4" s="1"/>
  <c r="BF3" i="4" s="1"/>
  <c r="BG3" i="4" s="1"/>
  <c r="BH3" i="4" s="1"/>
  <c r="BI3" i="4" s="1"/>
  <c r="BJ3" i="4" s="1"/>
  <c r="BK3" i="4" s="1"/>
  <c r="BL3" i="4" s="1"/>
  <c r="BM3" i="4" s="1"/>
  <c r="BN3" i="4" s="1"/>
  <c r="BO3" i="4" s="1"/>
  <c r="BP3" i="4" s="1"/>
  <c r="BQ3" i="4" s="1"/>
  <c r="BR3" i="4" s="1"/>
  <c r="BS3" i="4" s="1"/>
  <c r="BT3" i="4" s="1"/>
  <c r="BU3" i="4" s="1"/>
  <c r="BV3" i="4" s="1"/>
  <c r="BW3" i="4" s="1"/>
  <c r="BX3" i="4" s="1"/>
  <c r="BY3" i="4" s="1"/>
  <c r="BZ3" i="4" s="1"/>
  <c r="CA3" i="4" s="1"/>
  <c r="CB3" i="4" s="1"/>
  <c r="CC3" i="4" s="1"/>
  <c r="CD3" i="4" s="1"/>
  <c r="CE3" i="4" s="1"/>
  <c r="CF3" i="4" s="1"/>
  <c r="CG3" i="4" s="1"/>
  <c r="CH3" i="4" s="1"/>
  <c r="CI3" i="4" s="1"/>
  <c r="CJ3" i="4" s="1"/>
  <c r="CK3" i="4" s="1"/>
  <c r="CL3" i="4" s="1"/>
  <c r="G14" i="4" l="1"/>
  <c r="G18" i="4" s="1"/>
  <c r="I90" i="3" l="1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G7" i="4" l="1"/>
  <c r="M8" i="4" s="1"/>
  <c r="M12" i="4" l="1"/>
  <c r="J9" i="4"/>
  <c r="H7" i="4"/>
  <c r="G6" i="4"/>
  <c r="G11" i="4" s="1"/>
  <c r="M14" i="4" l="1"/>
  <c r="M18" i="4" s="1"/>
  <c r="G1" i="4"/>
  <c r="K9" i="4"/>
  <c r="N8" i="4"/>
  <c r="I7" i="4"/>
  <c r="H6" i="4"/>
  <c r="H11" i="4" s="1"/>
  <c r="N12" i="4" l="1"/>
  <c r="H22" i="4"/>
  <c r="H20" i="4" s="1"/>
  <c r="H24" i="4" s="1"/>
  <c r="H1" i="4"/>
  <c r="G22" i="4"/>
  <c r="G20" i="4" s="1"/>
  <c r="G24" i="4" s="1"/>
  <c r="O8" i="4"/>
  <c r="L9" i="4"/>
  <c r="J7" i="4"/>
  <c r="I6" i="4"/>
  <c r="I11" i="4" s="1"/>
  <c r="N14" i="4" l="1"/>
  <c r="N18" i="4" s="1"/>
  <c r="O12" i="4"/>
  <c r="O14" i="4" s="1"/>
  <c r="O18" i="4" s="1"/>
  <c r="I22" i="4"/>
  <c r="I20" i="4" s="1"/>
  <c r="I24" i="4" s="1"/>
  <c r="I1" i="4"/>
  <c r="P8" i="4"/>
  <c r="K7" i="4"/>
  <c r="M9" i="4"/>
  <c r="J6" i="4"/>
  <c r="J11" i="4" s="1"/>
  <c r="P12" i="4" l="1"/>
  <c r="P14" i="4" s="1"/>
  <c r="P18" i="4" s="1"/>
  <c r="J22" i="4"/>
  <c r="J20" i="4" s="1"/>
  <c r="J24" i="4" s="1"/>
  <c r="J1" i="4"/>
  <c r="Q8" i="4"/>
  <c r="K6" i="4"/>
  <c r="K11" i="4" s="1"/>
  <c r="N9" i="4"/>
  <c r="L7" i="4"/>
  <c r="Q12" i="4" l="1"/>
  <c r="Q14" i="4" s="1"/>
  <c r="Q18" i="4" s="1"/>
  <c r="K22" i="4"/>
  <c r="K20" i="4" s="1"/>
  <c r="K24" i="4" s="1"/>
  <c r="K1" i="4"/>
  <c r="L6" i="4"/>
  <c r="L11" i="4" s="1"/>
  <c r="M7" i="4"/>
  <c r="R8" i="4"/>
  <c r="O9" i="4"/>
  <c r="R12" i="4" l="1"/>
  <c r="R14" i="4" s="1"/>
  <c r="R18" i="4" s="1"/>
  <c r="L22" i="4"/>
  <c r="L20" i="4" s="1"/>
  <c r="L24" i="4" s="1"/>
  <c r="L1" i="4"/>
  <c r="M6" i="4"/>
  <c r="M11" i="4" s="1"/>
  <c r="P9" i="4"/>
  <c r="S8" i="4"/>
  <c r="N7" i="4"/>
  <c r="S12" i="4" l="1"/>
  <c r="S14" i="4" s="1"/>
  <c r="S18" i="4" s="1"/>
  <c r="M22" i="4"/>
  <c r="M20" i="4" s="1"/>
  <c r="M24" i="4" s="1"/>
  <c r="M1" i="4"/>
  <c r="Q9" i="4"/>
  <c r="T8" i="4"/>
  <c r="N6" i="4"/>
  <c r="N11" i="4" s="1"/>
  <c r="O7" i="4"/>
  <c r="T12" i="4" l="1"/>
  <c r="T14" i="4" s="1"/>
  <c r="T18" i="4" s="1"/>
  <c r="N22" i="4"/>
  <c r="N20" i="4" s="1"/>
  <c r="N24" i="4" s="1"/>
  <c r="N1" i="4"/>
  <c r="O6" i="4"/>
  <c r="O11" i="4" s="1"/>
  <c r="R9" i="4"/>
  <c r="U8" i="4"/>
  <c r="P7" i="4"/>
  <c r="U12" i="4" l="1"/>
  <c r="U14" i="4" s="1"/>
  <c r="U18" i="4" s="1"/>
  <c r="O22" i="4"/>
  <c r="O20" i="4" s="1"/>
  <c r="O24" i="4" s="1"/>
  <c r="O1" i="4"/>
  <c r="P6" i="4"/>
  <c r="P11" i="4" s="1"/>
  <c r="S9" i="4"/>
  <c r="V8" i="4"/>
  <c r="Q7" i="4"/>
  <c r="V12" i="4" l="1"/>
  <c r="V14" i="4" s="1"/>
  <c r="V18" i="4" s="1"/>
  <c r="P22" i="4"/>
  <c r="P20" i="4" s="1"/>
  <c r="P24" i="4" s="1"/>
  <c r="P1" i="4"/>
  <c r="T9" i="4"/>
  <c r="W8" i="4"/>
  <c r="Q6" i="4"/>
  <c r="Q11" i="4" s="1"/>
  <c r="R7" i="4"/>
  <c r="W12" i="4" l="1"/>
  <c r="W14" i="4" s="1"/>
  <c r="W18" i="4" s="1"/>
  <c r="Q22" i="4"/>
  <c r="Q20" i="4" s="1"/>
  <c r="Q24" i="4" s="1"/>
  <c r="Q1" i="4"/>
  <c r="U9" i="4"/>
  <c r="S7" i="4"/>
  <c r="R6" i="4"/>
  <c r="R11" i="4" s="1"/>
  <c r="X8" i="4"/>
  <c r="X12" i="4" l="1"/>
  <c r="X14" i="4" s="1"/>
  <c r="X18" i="4" s="1"/>
  <c r="R22" i="4"/>
  <c r="R20" i="4" s="1"/>
  <c r="R24" i="4" s="1"/>
  <c r="R1" i="4"/>
  <c r="Y8" i="4"/>
  <c r="S6" i="4"/>
  <c r="S11" i="4" s="1"/>
  <c r="V9" i="4"/>
  <c r="T7" i="4"/>
  <c r="Y12" i="4" l="1"/>
  <c r="Y14" i="4" s="1"/>
  <c r="Y18" i="4" s="1"/>
  <c r="S22" i="4"/>
  <c r="S20" i="4" s="1"/>
  <c r="S24" i="4" s="1"/>
  <c r="S1" i="4"/>
  <c r="W9" i="4"/>
  <c r="T6" i="4"/>
  <c r="T11" i="4" s="1"/>
  <c r="Z8" i="4"/>
  <c r="U7" i="4"/>
  <c r="Z12" i="4" l="1"/>
  <c r="Z14" i="4" s="1"/>
  <c r="Z18" i="4" s="1"/>
  <c r="T22" i="4"/>
  <c r="T20" i="4" s="1"/>
  <c r="T24" i="4" s="1"/>
  <c r="T1" i="4"/>
  <c r="U6" i="4"/>
  <c r="U11" i="4" s="1"/>
  <c r="X9" i="4"/>
  <c r="AA8" i="4"/>
  <c r="V7" i="4"/>
  <c r="AA12" i="4" l="1"/>
  <c r="AA14" i="4" s="1"/>
  <c r="AA18" i="4" s="1"/>
  <c r="U22" i="4"/>
  <c r="U20" i="4" s="1"/>
  <c r="U24" i="4" s="1"/>
  <c r="U1" i="4"/>
  <c r="Y9" i="4"/>
  <c r="AB8" i="4"/>
  <c r="V6" i="4"/>
  <c r="V11" i="4" s="1"/>
  <c r="W7" i="4"/>
  <c r="AB12" i="4" l="1"/>
  <c r="AB14" i="4" s="1"/>
  <c r="AB18" i="4" s="1"/>
  <c r="V22" i="4"/>
  <c r="V20" i="4" s="1"/>
  <c r="V24" i="4" s="1"/>
  <c r="V1" i="4"/>
  <c r="W6" i="4"/>
  <c r="W11" i="4" s="1"/>
  <c r="Z9" i="4"/>
  <c r="AC8" i="4"/>
  <c r="X7" i="4"/>
  <c r="AC12" i="4" l="1"/>
  <c r="AC14" i="4" s="1"/>
  <c r="AC18" i="4" s="1"/>
  <c r="W22" i="4"/>
  <c r="W20" i="4" s="1"/>
  <c r="W24" i="4" s="1"/>
  <c r="W1" i="4"/>
  <c r="AD8" i="4"/>
  <c r="AA9" i="4"/>
  <c r="X6" i="4"/>
  <c r="X11" i="4" s="1"/>
  <c r="Y7" i="4"/>
  <c r="AD12" i="4" l="1"/>
  <c r="AD14" i="4" s="1"/>
  <c r="AD18" i="4" s="1"/>
  <c r="X22" i="4"/>
  <c r="X20" i="4" s="1"/>
  <c r="X24" i="4" s="1"/>
  <c r="X1" i="4"/>
  <c r="AB9" i="4"/>
  <c r="AE8" i="4"/>
  <c r="Z7" i="4"/>
  <c r="Y6" i="4"/>
  <c r="Y11" i="4" s="1"/>
  <c r="AE12" i="4" l="1"/>
  <c r="AE14" i="4" s="1"/>
  <c r="AE18" i="4" s="1"/>
  <c r="Y22" i="4"/>
  <c r="Y20" i="4" s="1"/>
  <c r="Y24" i="4" s="1"/>
  <c r="Y1" i="4"/>
  <c r="AF8" i="4"/>
  <c r="AC9" i="4"/>
  <c r="Z6" i="4"/>
  <c r="Z11" i="4" s="1"/>
  <c r="AA7" i="4"/>
  <c r="AF12" i="4" l="1"/>
  <c r="AF14" i="4" s="1"/>
  <c r="AF18" i="4" s="1"/>
  <c r="Z22" i="4"/>
  <c r="Z20" i="4" s="1"/>
  <c r="Z24" i="4" s="1"/>
  <c r="Z1" i="4"/>
  <c r="AB7" i="4"/>
  <c r="AA6" i="4"/>
  <c r="AA11" i="4" s="1"/>
  <c r="AG8" i="4"/>
  <c r="AD9" i="4"/>
  <c r="AG12" i="4" l="1"/>
  <c r="AG14" i="4" s="1"/>
  <c r="AG18" i="4" s="1"/>
  <c r="AA22" i="4"/>
  <c r="AA20" i="4" s="1"/>
  <c r="AA24" i="4" s="1"/>
  <c r="AA1" i="4"/>
  <c r="AH8" i="4"/>
  <c r="AE9" i="4"/>
  <c r="AC7" i="4"/>
  <c r="AB6" i="4"/>
  <c r="AB11" i="4" s="1"/>
  <c r="AH12" i="4" l="1"/>
  <c r="AH14" i="4" s="1"/>
  <c r="AH18" i="4" s="1"/>
  <c r="AB22" i="4"/>
  <c r="AB20" i="4" s="1"/>
  <c r="AB24" i="4" s="1"/>
  <c r="AB1" i="4"/>
  <c r="AF9" i="4"/>
  <c r="AC6" i="4"/>
  <c r="AC11" i="4" s="1"/>
  <c r="AI8" i="4"/>
  <c r="AD7" i="4"/>
  <c r="AI12" i="4" l="1"/>
  <c r="AI14" i="4" s="1"/>
  <c r="AI18" i="4" s="1"/>
  <c r="AC22" i="4"/>
  <c r="AC20" i="4" s="1"/>
  <c r="AC24" i="4" s="1"/>
  <c r="AC1" i="4"/>
  <c r="AJ8" i="4"/>
  <c r="AG9" i="4"/>
  <c r="AD6" i="4"/>
  <c r="AD11" i="4" s="1"/>
  <c r="AE7" i="4"/>
  <c r="AJ12" i="4" l="1"/>
  <c r="AJ14" i="4" s="1"/>
  <c r="AJ18" i="4" s="1"/>
  <c r="AD22" i="4"/>
  <c r="AD20" i="4" s="1"/>
  <c r="AD24" i="4" s="1"/>
  <c r="AD1" i="4"/>
  <c r="AE6" i="4"/>
  <c r="AE11" i="4" s="1"/>
  <c r="AH9" i="4"/>
  <c r="AF7" i="4"/>
  <c r="AK8" i="4"/>
  <c r="AK12" i="4" l="1"/>
  <c r="AK14" i="4" s="1"/>
  <c r="AK18" i="4" s="1"/>
  <c r="AE22" i="4"/>
  <c r="AE20" i="4" s="1"/>
  <c r="AE24" i="4" s="1"/>
  <c r="AE1" i="4"/>
  <c r="AL8" i="4"/>
  <c r="AI9" i="4"/>
  <c r="AF6" i="4"/>
  <c r="AF11" i="4" s="1"/>
  <c r="AG7" i="4"/>
  <c r="AL12" i="4" l="1"/>
  <c r="AL14" i="4" s="1"/>
  <c r="AL18" i="4" s="1"/>
  <c r="AF22" i="4"/>
  <c r="AF20" i="4" s="1"/>
  <c r="AF24" i="4" s="1"/>
  <c r="AF1" i="4"/>
  <c r="AJ9" i="4"/>
  <c r="AG6" i="4"/>
  <c r="AG11" i="4" s="1"/>
  <c r="AM8" i="4"/>
  <c r="AH7" i="4"/>
  <c r="AM12" i="4" l="1"/>
  <c r="AM14" i="4" s="1"/>
  <c r="AM18" i="4" s="1"/>
  <c r="AG22" i="4"/>
  <c r="AG20" i="4" s="1"/>
  <c r="AG24" i="4" s="1"/>
  <c r="AG1" i="4"/>
  <c r="AN8" i="4"/>
  <c r="AK9" i="4"/>
  <c r="AI7" i="4"/>
  <c r="AH6" i="4"/>
  <c r="AH11" i="4" s="1"/>
  <c r="AN12" i="4" l="1"/>
  <c r="AN14" i="4" s="1"/>
  <c r="AN18" i="4" s="1"/>
  <c r="AH22" i="4"/>
  <c r="AH20" i="4" s="1"/>
  <c r="AH24" i="4" s="1"/>
  <c r="AH1" i="4"/>
  <c r="AI6" i="4"/>
  <c r="AI11" i="4" s="1"/>
  <c r="AL9" i="4"/>
  <c r="AJ7" i="4"/>
  <c r="AO8" i="4"/>
  <c r="AO12" i="4" l="1"/>
  <c r="AO14" i="4" s="1"/>
  <c r="AO18" i="4" s="1"/>
  <c r="AI22" i="4"/>
  <c r="AI20" i="4" s="1"/>
  <c r="AI24" i="4" s="1"/>
  <c r="AI1" i="4"/>
  <c r="AP8" i="4"/>
  <c r="AM9" i="4"/>
  <c r="AJ6" i="4"/>
  <c r="AJ11" i="4" s="1"/>
  <c r="AK7" i="4"/>
  <c r="AP12" i="4" l="1"/>
  <c r="AP14" i="4" s="1"/>
  <c r="AP18" i="4" s="1"/>
  <c r="AJ22" i="4"/>
  <c r="AJ20" i="4" s="1"/>
  <c r="AJ24" i="4" s="1"/>
  <c r="AJ1" i="4"/>
  <c r="AN9" i="4"/>
  <c r="AK6" i="4"/>
  <c r="AK11" i="4" s="1"/>
  <c r="AQ8" i="4"/>
  <c r="AL7" i="4"/>
  <c r="AQ12" i="4" l="1"/>
  <c r="AQ14" i="4" s="1"/>
  <c r="AQ18" i="4" s="1"/>
  <c r="AK22" i="4"/>
  <c r="AK20" i="4" s="1"/>
  <c r="AK24" i="4" s="1"/>
  <c r="AK1" i="4"/>
  <c r="AR8" i="4"/>
  <c r="AO9" i="4"/>
  <c r="AM7" i="4"/>
  <c r="AL6" i="4"/>
  <c r="AL11" i="4" s="1"/>
  <c r="AR12" i="4" l="1"/>
  <c r="AR14" i="4" s="1"/>
  <c r="AR18" i="4" s="1"/>
  <c r="AL22" i="4"/>
  <c r="AL20" i="4" s="1"/>
  <c r="AL24" i="4" s="1"/>
  <c r="AL1" i="4"/>
  <c r="AM6" i="4"/>
  <c r="AM11" i="4" s="1"/>
  <c r="AP9" i="4"/>
  <c r="AN7" i="4"/>
  <c r="AS8" i="4"/>
  <c r="AS12" i="4" l="1"/>
  <c r="AS14" i="4" s="1"/>
  <c r="AS18" i="4" s="1"/>
  <c r="AM22" i="4"/>
  <c r="AM20" i="4" s="1"/>
  <c r="AM24" i="4" s="1"/>
  <c r="AM1" i="4"/>
  <c r="AT8" i="4"/>
  <c r="AQ9" i="4"/>
  <c r="AN6" i="4"/>
  <c r="AN11" i="4" s="1"/>
  <c r="AO7" i="4"/>
  <c r="AT12" i="4" l="1"/>
  <c r="AT14" i="4" s="1"/>
  <c r="AT18" i="4" s="1"/>
  <c r="AN22" i="4"/>
  <c r="AN20" i="4" s="1"/>
  <c r="AN24" i="4" s="1"/>
  <c r="AN1" i="4"/>
  <c r="AR9" i="4"/>
  <c r="AO6" i="4"/>
  <c r="AO11" i="4" s="1"/>
  <c r="AU8" i="4"/>
  <c r="AP7" i="4"/>
  <c r="AU12" i="4" l="1"/>
  <c r="AU14" i="4" s="1"/>
  <c r="AU18" i="4" s="1"/>
  <c r="AO22" i="4"/>
  <c r="AO20" i="4" s="1"/>
  <c r="AO24" i="4" s="1"/>
  <c r="AO1" i="4"/>
  <c r="AV8" i="4"/>
  <c r="AS9" i="4"/>
  <c r="AQ7" i="4"/>
  <c r="AP6" i="4"/>
  <c r="AP11" i="4" s="1"/>
  <c r="AV12" i="4" l="1"/>
  <c r="AV14" i="4" s="1"/>
  <c r="AV18" i="4" s="1"/>
  <c r="AP22" i="4"/>
  <c r="AP20" i="4" s="1"/>
  <c r="AP24" i="4" s="1"/>
  <c r="AP1" i="4"/>
  <c r="AQ6" i="4"/>
  <c r="AQ11" i="4" s="1"/>
  <c r="AT9" i="4"/>
  <c r="AR7" i="4"/>
  <c r="AW8" i="4"/>
  <c r="AW12" i="4" l="1"/>
  <c r="AW14" i="4" s="1"/>
  <c r="AW18" i="4" s="1"/>
  <c r="AQ22" i="4"/>
  <c r="AQ20" i="4" s="1"/>
  <c r="AQ24" i="4" s="1"/>
  <c r="AQ1" i="4"/>
  <c r="AU9" i="4"/>
  <c r="AX8" i="4"/>
  <c r="AS7" i="4"/>
  <c r="AR6" i="4"/>
  <c r="AR11" i="4" s="1"/>
  <c r="AX12" i="4" l="1"/>
  <c r="AX14" i="4" s="1"/>
  <c r="AX18" i="4" s="1"/>
  <c r="AR22" i="4"/>
  <c r="AR20" i="4" s="1"/>
  <c r="AR24" i="4" s="1"/>
  <c r="AR1" i="4"/>
  <c r="AS6" i="4"/>
  <c r="AS11" i="4" s="1"/>
  <c r="AV9" i="4"/>
  <c r="AY8" i="4"/>
  <c r="AT7" i="4"/>
  <c r="AY12" i="4" l="1"/>
  <c r="AY14" i="4" s="1"/>
  <c r="AY18" i="4" s="1"/>
  <c r="AS22" i="4"/>
  <c r="AS20" i="4" s="1"/>
  <c r="AS24" i="4" s="1"/>
  <c r="AS1" i="4"/>
  <c r="AT6" i="4"/>
  <c r="AT11" i="4" s="1"/>
  <c r="AW9" i="4"/>
  <c r="AZ8" i="4"/>
  <c r="AU7" i="4"/>
  <c r="AZ12" i="4" l="1"/>
  <c r="AZ14" i="4" s="1"/>
  <c r="AZ18" i="4" s="1"/>
  <c r="AT22" i="4"/>
  <c r="AT20" i="4" s="1"/>
  <c r="AT24" i="4" s="1"/>
  <c r="AT1" i="4"/>
  <c r="AX9" i="4"/>
  <c r="BA8" i="4"/>
  <c r="AU6" i="4"/>
  <c r="AU11" i="4" s="1"/>
  <c r="AV7" i="4"/>
  <c r="BA12" i="4" l="1"/>
  <c r="BA14" i="4" s="1"/>
  <c r="BA18" i="4" s="1"/>
  <c r="AU22" i="4"/>
  <c r="AU20" i="4" s="1"/>
  <c r="AU24" i="4" s="1"/>
  <c r="AU1" i="4"/>
  <c r="BB8" i="4"/>
  <c r="AY9" i="4"/>
  <c r="AV6" i="4"/>
  <c r="AV11" i="4" s="1"/>
  <c r="AW7" i="4"/>
  <c r="BB12" i="4" l="1"/>
  <c r="BB14" i="4" s="1"/>
  <c r="BB18" i="4" s="1"/>
  <c r="AV22" i="4"/>
  <c r="AV20" i="4" s="1"/>
  <c r="AV24" i="4" s="1"/>
  <c r="AV1" i="4"/>
  <c r="AW6" i="4"/>
  <c r="AW11" i="4" s="1"/>
  <c r="AZ9" i="4"/>
  <c r="BC8" i="4"/>
  <c r="AX7" i="4"/>
  <c r="BC12" i="4" l="1"/>
  <c r="BC14" i="4" s="1"/>
  <c r="BC18" i="4" s="1"/>
  <c r="AW22" i="4"/>
  <c r="AW20" i="4" s="1"/>
  <c r="AW24" i="4" s="1"/>
  <c r="AW1" i="4"/>
  <c r="AX6" i="4"/>
  <c r="AX11" i="4" s="1"/>
  <c r="BA9" i="4"/>
  <c r="BD8" i="4"/>
  <c r="AY7" i="4"/>
  <c r="BD12" i="4" l="1"/>
  <c r="BD14" i="4" s="1"/>
  <c r="BD18" i="4" s="1"/>
  <c r="AX22" i="4"/>
  <c r="AX20" i="4" s="1"/>
  <c r="AX24" i="4" s="1"/>
  <c r="AX1" i="4"/>
  <c r="BB9" i="4"/>
  <c r="BE8" i="4"/>
  <c r="AY6" i="4"/>
  <c r="AY11" i="4" s="1"/>
  <c r="AZ7" i="4"/>
  <c r="BE12" i="4" l="1"/>
  <c r="BE14" i="4" s="1"/>
  <c r="BE18" i="4" s="1"/>
  <c r="AY22" i="4"/>
  <c r="AY20" i="4" s="1"/>
  <c r="AY24" i="4" s="1"/>
  <c r="AY1" i="4"/>
  <c r="BC9" i="4"/>
  <c r="BF8" i="4"/>
  <c r="AZ6" i="4"/>
  <c r="AZ11" i="4" s="1"/>
  <c r="BA7" i="4"/>
  <c r="BF12" i="4" l="1"/>
  <c r="BF14" i="4" s="1"/>
  <c r="BF18" i="4" s="1"/>
  <c r="AZ22" i="4"/>
  <c r="AZ20" i="4" s="1"/>
  <c r="AZ24" i="4" s="1"/>
  <c r="AZ1" i="4"/>
  <c r="BA6" i="4"/>
  <c r="BA11" i="4" s="1"/>
  <c r="BD9" i="4"/>
  <c r="BG8" i="4"/>
  <c r="BB7" i="4"/>
  <c r="BG12" i="4" l="1"/>
  <c r="BG14" i="4" s="1"/>
  <c r="BG18" i="4" s="1"/>
  <c r="BA22" i="4"/>
  <c r="BA20" i="4" s="1"/>
  <c r="BA24" i="4" s="1"/>
  <c r="BA1" i="4"/>
  <c r="BB6" i="4"/>
  <c r="BB11" i="4" s="1"/>
  <c r="BH8" i="4"/>
  <c r="BE9" i="4"/>
  <c r="BC7" i="4"/>
  <c r="BH12" i="4" l="1"/>
  <c r="BH14" i="4" s="1"/>
  <c r="BH18" i="4" s="1"/>
  <c r="BB22" i="4"/>
  <c r="BB20" i="4" s="1"/>
  <c r="BB24" i="4" s="1"/>
  <c r="BB1" i="4"/>
  <c r="BI8" i="4"/>
  <c r="BC6" i="4"/>
  <c r="BC11" i="4" s="1"/>
  <c r="BF9" i="4"/>
  <c r="BD7" i="4"/>
  <c r="BI12" i="4" l="1"/>
  <c r="BI14" i="4" s="1"/>
  <c r="BI18" i="4" s="1"/>
  <c r="BC22" i="4"/>
  <c r="BC20" i="4" s="1"/>
  <c r="BC24" i="4" s="1"/>
  <c r="BC1" i="4"/>
  <c r="BJ8" i="4"/>
  <c r="BG9" i="4"/>
  <c r="BD6" i="4"/>
  <c r="BD11" i="4" s="1"/>
  <c r="BE7" i="4"/>
  <c r="BJ12" i="4" l="1"/>
  <c r="BJ14" i="4" s="1"/>
  <c r="BJ18" i="4" s="1"/>
  <c r="BD22" i="4"/>
  <c r="BD20" i="4" s="1"/>
  <c r="BD24" i="4" s="1"/>
  <c r="BD1" i="4"/>
  <c r="BH9" i="4"/>
  <c r="BK8" i="4"/>
  <c r="BE6" i="4"/>
  <c r="BE11" i="4" s="1"/>
  <c r="BF7" i="4"/>
  <c r="BK12" i="4" l="1"/>
  <c r="BK14" i="4" s="1"/>
  <c r="BK18" i="4" s="1"/>
  <c r="BE22" i="4"/>
  <c r="BE20" i="4" s="1"/>
  <c r="BE24" i="4" s="1"/>
  <c r="BE1" i="4"/>
  <c r="BI9" i="4"/>
  <c r="BF6" i="4"/>
  <c r="BF11" i="4" s="1"/>
  <c r="BL8" i="4"/>
  <c r="BG7" i="4"/>
  <c r="BL12" i="4" l="1"/>
  <c r="BL14" i="4" s="1"/>
  <c r="BL18" i="4" s="1"/>
  <c r="BF22" i="4"/>
  <c r="BF20" i="4" s="1"/>
  <c r="BF24" i="4" s="1"/>
  <c r="BF1" i="4"/>
  <c r="BM8" i="4"/>
  <c r="BG6" i="4"/>
  <c r="BG11" i="4" s="1"/>
  <c r="BJ9" i="4"/>
  <c r="BH7" i="4"/>
  <c r="BM12" i="4" l="1"/>
  <c r="BM14" i="4" s="1"/>
  <c r="BM18" i="4" s="1"/>
  <c r="BG22" i="4"/>
  <c r="BG20" i="4" s="1"/>
  <c r="BG24" i="4" s="1"/>
  <c r="BG1" i="4"/>
  <c r="BK9" i="4"/>
  <c r="BH6" i="4"/>
  <c r="BH11" i="4" s="1"/>
  <c r="BN8" i="4"/>
  <c r="BI7" i="4"/>
  <c r="BO8" i="4" s="1"/>
  <c r="BO12" i="4" s="1"/>
  <c r="BO14" i="4" s="1"/>
  <c r="BO18" i="4" s="1"/>
  <c r="BN12" i="4" l="1"/>
  <c r="BH22" i="4"/>
  <c r="BH20" i="4" s="1"/>
  <c r="BH24" i="4" s="1"/>
  <c r="BH1" i="4"/>
  <c r="BI6" i="4"/>
  <c r="BI11" i="4" s="1"/>
  <c r="BL9" i="4"/>
  <c r="BJ7" i="4"/>
  <c r="BP8" i="4" s="1"/>
  <c r="BP12" i="4" s="1"/>
  <c r="BP14" i="4" s="1"/>
  <c r="BP18" i="4" s="1"/>
  <c r="BI22" i="4" l="1"/>
  <c r="BI20" i="4" s="1"/>
  <c r="BI24" i="4" s="1"/>
  <c r="BI1" i="4"/>
  <c r="BN14" i="4"/>
  <c r="BN18" i="4" s="1"/>
  <c r="BJ6" i="4"/>
  <c r="BJ11" i="4" s="1"/>
  <c r="BM9" i="4"/>
  <c r="BK7" i="4"/>
  <c r="BQ8" i="4" s="1"/>
  <c r="BQ12" i="4" s="1"/>
  <c r="BQ14" i="4" s="1"/>
  <c r="BQ18" i="4" s="1"/>
  <c r="BJ22" i="4" l="1"/>
  <c r="BJ20" i="4" s="1"/>
  <c r="BJ24" i="4" s="1"/>
  <c r="BJ1" i="4"/>
  <c r="BK6" i="4"/>
  <c r="BK11" i="4" s="1"/>
  <c r="BN9" i="4"/>
  <c r="BL7" i="4"/>
  <c r="BO9" i="4" l="1"/>
  <c r="BR8" i="4"/>
  <c r="BK22" i="4"/>
  <c r="BK20" i="4" s="1"/>
  <c r="BK24" i="4" s="1"/>
  <c r="BK1" i="4"/>
  <c r="BL6" i="4"/>
  <c r="BL11" i="4" s="1"/>
  <c r="BM7" i="4"/>
  <c r="BR12" i="4" l="1"/>
  <c r="BP9" i="4"/>
  <c r="BS8" i="4"/>
  <c r="BS12" i="4" s="1"/>
  <c r="BS14" i="4" s="1"/>
  <c r="BS18" i="4" s="1"/>
  <c r="BL22" i="4"/>
  <c r="BL20" i="4" s="1"/>
  <c r="BL24" i="4" s="1"/>
  <c r="BL1" i="4"/>
  <c r="BM6" i="4"/>
  <c r="BM11" i="4" s="1"/>
  <c r="BN7" i="4"/>
  <c r="BT8" i="4" l="1"/>
  <c r="BQ9" i="4"/>
  <c r="BR14" i="4"/>
  <c r="BR18" i="4" s="1"/>
  <c r="BM22" i="4"/>
  <c r="BM20" i="4" s="1"/>
  <c r="BM24" i="4" s="1"/>
  <c r="BM1" i="4"/>
  <c r="BO7" i="4"/>
  <c r="BN6" i="4"/>
  <c r="BN11" i="4" s="1"/>
  <c r="BO6" i="4" l="1"/>
  <c r="BO11" i="4" s="1"/>
  <c r="BR9" i="4"/>
  <c r="BU8" i="4"/>
  <c r="BU12" i="4" s="1"/>
  <c r="BU14" i="4" s="1"/>
  <c r="BU18" i="4" s="1"/>
  <c r="BT12" i="4"/>
  <c r="BO1" i="4"/>
  <c r="BN22" i="4"/>
  <c r="BN20" i="4" s="1"/>
  <c r="BN24" i="4" s="1"/>
  <c r="BN1" i="4"/>
  <c r="BP7" i="4"/>
  <c r="BO22" i="4" l="1"/>
  <c r="BO20" i="4" s="1"/>
  <c r="BO24" i="4" s="1"/>
  <c r="BT14" i="4"/>
  <c r="BT18" i="4" s="1"/>
  <c r="BS9" i="4"/>
  <c r="BV8" i="4"/>
  <c r="BQ7" i="4"/>
  <c r="BP6" i="4"/>
  <c r="BP11" i="4" s="1"/>
  <c r="BV12" i="4" l="1"/>
  <c r="BW8" i="4"/>
  <c r="BW12" i="4" s="1"/>
  <c r="BW14" i="4" s="1"/>
  <c r="BW18" i="4" s="1"/>
  <c r="BT9" i="4"/>
  <c r="BP22" i="4"/>
  <c r="BP20" i="4" s="1"/>
  <c r="BP24" i="4" s="1"/>
  <c r="BP1" i="4"/>
  <c r="BR7" i="4"/>
  <c r="BQ6" i="4"/>
  <c r="BQ11" i="4" s="1"/>
  <c r="BX8" i="4" l="1"/>
  <c r="BX12" i="4" s="1"/>
  <c r="BX14" i="4" s="1"/>
  <c r="BX18" i="4" s="1"/>
  <c r="BU9" i="4"/>
  <c r="BV14" i="4"/>
  <c r="BV18" i="4" s="1"/>
  <c r="BQ22" i="4"/>
  <c r="BQ20" i="4" s="1"/>
  <c r="BQ24" i="4" s="1"/>
  <c r="BQ1" i="4"/>
  <c r="BR6" i="4"/>
  <c r="BR11" i="4" s="1"/>
  <c r="BS7" i="4"/>
  <c r="BV9" i="4" l="1"/>
  <c r="BY8" i="4"/>
  <c r="BY12" i="4" s="1"/>
  <c r="BY14" i="4" s="1"/>
  <c r="BY18" i="4" s="1"/>
  <c r="BR22" i="4"/>
  <c r="BR20" i="4" s="1"/>
  <c r="BR24" i="4" s="1"/>
  <c r="BR1" i="4"/>
  <c r="BS6" i="4"/>
  <c r="BS11" i="4" s="1"/>
  <c r="BT7" i="4"/>
  <c r="BW9" i="4" l="1"/>
  <c r="BZ8" i="4"/>
  <c r="BZ12" i="4" s="1"/>
  <c r="BZ14" i="4" s="1"/>
  <c r="BZ18" i="4" s="1"/>
  <c r="BS22" i="4"/>
  <c r="BS20" i="4" s="1"/>
  <c r="BS24" i="4" s="1"/>
  <c r="BS1" i="4"/>
  <c r="BT6" i="4"/>
  <c r="BT11" i="4" s="1"/>
  <c r="BU7" i="4"/>
  <c r="BX9" i="4" l="1"/>
  <c r="CA8" i="4"/>
  <c r="CA12" i="4" s="1"/>
  <c r="CA14" i="4" s="1"/>
  <c r="CA18" i="4" s="1"/>
  <c r="BT22" i="4"/>
  <c r="BT20" i="4" s="1"/>
  <c r="BT24" i="4" s="1"/>
  <c r="BT1" i="4"/>
  <c r="BU6" i="4"/>
  <c r="BU11" i="4" s="1"/>
  <c r="BV7" i="4"/>
  <c r="CB8" i="4" l="1"/>
  <c r="CB12" i="4" s="1"/>
  <c r="CB14" i="4" s="1"/>
  <c r="CB18" i="4" s="1"/>
  <c r="BY9" i="4"/>
  <c r="BU22" i="4"/>
  <c r="BU20" i="4" s="1"/>
  <c r="BU24" i="4" s="1"/>
  <c r="BU1" i="4"/>
  <c r="BV6" i="4"/>
  <c r="BV11" i="4" s="1"/>
  <c r="BW7" i="4"/>
  <c r="CC8" i="4" l="1"/>
  <c r="CC12" i="4" s="1"/>
  <c r="CC14" i="4" s="1"/>
  <c r="CC18" i="4" s="1"/>
  <c r="BZ9" i="4"/>
  <c r="BV22" i="4"/>
  <c r="BV20" i="4" s="1"/>
  <c r="BV24" i="4" s="1"/>
  <c r="BV1" i="4"/>
  <c r="BW6" i="4"/>
  <c r="BW11" i="4" s="1"/>
  <c r="BX7" i="4"/>
  <c r="CA9" i="4" l="1"/>
  <c r="CD8" i="4"/>
  <c r="CD12" i="4" s="1"/>
  <c r="CD14" i="4" s="1"/>
  <c r="CD18" i="4" s="1"/>
  <c r="BW22" i="4"/>
  <c r="BW20" i="4" s="1"/>
  <c r="BW24" i="4" s="1"/>
  <c r="BW1" i="4"/>
  <c r="BY7" i="4"/>
  <c r="BX6" i="4"/>
  <c r="BX11" i="4" s="1"/>
  <c r="CB9" i="4" l="1"/>
  <c r="CE8" i="4"/>
  <c r="CE12" i="4" s="1"/>
  <c r="CE14" i="4" s="1"/>
  <c r="CE18" i="4" s="1"/>
  <c r="BX22" i="4"/>
  <c r="BX20" i="4" s="1"/>
  <c r="BX24" i="4" s="1"/>
  <c r="BX1" i="4"/>
  <c r="BZ7" i="4"/>
  <c r="BY6" i="4"/>
  <c r="BY11" i="4" s="1"/>
  <c r="CF8" i="4" l="1"/>
  <c r="CF12" i="4" s="1"/>
  <c r="CF14" i="4" s="1"/>
  <c r="CF18" i="4" s="1"/>
  <c r="CC9" i="4"/>
  <c r="BY22" i="4"/>
  <c r="BY20" i="4" s="1"/>
  <c r="BY24" i="4" s="1"/>
  <c r="BY1" i="4"/>
  <c r="BZ6" i="4"/>
  <c r="BZ11" i="4" s="1"/>
  <c r="CA7" i="4"/>
  <c r="CD9" i="4" l="1"/>
  <c r="CG8" i="4"/>
  <c r="CG12" i="4" s="1"/>
  <c r="CG14" i="4" s="1"/>
  <c r="CG18" i="4" s="1"/>
  <c r="BZ22" i="4"/>
  <c r="BZ20" i="4" s="1"/>
  <c r="BZ24" i="4" s="1"/>
  <c r="BZ1" i="4"/>
  <c r="CA6" i="4"/>
  <c r="CA11" i="4" s="1"/>
  <c r="CB7" i="4"/>
  <c r="CE9" i="4" l="1"/>
  <c r="CH8" i="4"/>
  <c r="CH12" i="4" s="1"/>
  <c r="CH14" i="4" s="1"/>
  <c r="CH18" i="4" s="1"/>
  <c r="CA22" i="4"/>
  <c r="CA20" i="4" s="1"/>
  <c r="CA24" i="4" s="1"/>
  <c r="CA1" i="4"/>
  <c r="CC7" i="4"/>
  <c r="CB6" i="4"/>
  <c r="CB11" i="4" s="1"/>
  <c r="CF9" i="4" l="1"/>
  <c r="CI8" i="4"/>
  <c r="CI12" i="4" s="1"/>
  <c r="CI14" i="4" s="1"/>
  <c r="CI18" i="4" s="1"/>
  <c r="CB22" i="4"/>
  <c r="CB20" i="4" s="1"/>
  <c r="CB24" i="4" s="1"/>
  <c r="CB1" i="4"/>
  <c r="CD7" i="4"/>
  <c r="CC6" i="4"/>
  <c r="CC11" i="4" s="1"/>
  <c r="CG9" i="4" l="1"/>
  <c r="CJ8" i="4"/>
  <c r="CJ12" i="4" s="1"/>
  <c r="CJ14" i="4" s="1"/>
  <c r="CJ18" i="4" s="1"/>
  <c r="CC22" i="4"/>
  <c r="CC20" i="4" s="1"/>
  <c r="CC24" i="4" s="1"/>
  <c r="CC1" i="4"/>
  <c r="CD6" i="4"/>
  <c r="CD11" i="4" s="1"/>
  <c r="CE7" i="4"/>
  <c r="CK8" i="4" l="1"/>
  <c r="CK12" i="4" s="1"/>
  <c r="CK14" i="4" s="1"/>
  <c r="CK18" i="4" s="1"/>
  <c r="CH9" i="4"/>
  <c r="CD22" i="4"/>
  <c r="CD20" i="4" s="1"/>
  <c r="CD24" i="4" s="1"/>
  <c r="CD1" i="4"/>
  <c r="CE6" i="4"/>
  <c r="CE11" i="4" s="1"/>
  <c r="CF7" i="4"/>
  <c r="CL8" i="4" l="1"/>
  <c r="CI9" i="4"/>
  <c r="CE22" i="4"/>
  <c r="CE20" i="4" s="1"/>
  <c r="CE24" i="4" s="1"/>
  <c r="CE1" i="4"/>
  <c r="CG7" i="4"/>
  <c r="CJ9" i="4" s="1"/>
  <c r="CF6" i="4"/>
  <c r="CF11" i="4" s="1"/>
  <c r="CL12" i="4" l="1"/>
  <c r="B23" i="4" s="1"/>
  <c r="B22" i="4"/>
  <c r="CF22" i="4"/>
  <c r="CF20" i="4" s="1"/>
  <c r="CF24" i="4" s="1"/>
  <c r="CF1" i="4"/>
  <c r="CH7" i="4"/>
  <c r="CK9" i="4" s="1"/>
  <c r="CG6" i="4"/>
  <c r="CG11" i="4" s="1"/>
  <c r="CL14" i="4" l="1"/>
  <c r="CL18" i="4" s="1"/>
  <c r="CG22" i="4"/>
  <c r="CG20" i="4" s="1"/>
  <c r="CG24" i="4" s="1"/>
  <c r="CG1" i="4"/>
  <c r="CH6" i="4"/>
  <c r="CH11" i="4" s="1"/>
  <c r="CI7" i="4"/>
  <c r="CL9" i="4" s="1"/>
  <c r="CH22" i="4" l="1"/>
  <c r="CH20" i="4" s="1"/>
  <c r="CH24" i="4" s="1"/>
  <c r="CH1" i="4"/>
  <c r="CJ7" i="4"/>
  <c r="CI6" i="4"/>
  <c r="CI11" i="4" s="1"/>
  <c r="CI22" i="4" l="1"/>
  <c r="CI20" i="4" s="1"/>
  <c r="CI24" i="4" s="1"/>
  <c r="CI1" i="4"/>
  <c r="CJ6" i="4"/>
  <c r="CJ11" i="4" s="1"/>
  <c r="CK7" i="4"/>
  <c r="CJ22" i="4" l="1"/>
  <c r="CJ20" i="4" s="1"/>
  <c r="CJ24" i="4" s="1"/>
  <c r="CJ1" i="4"/>
  <c r="CL7" i="4"/>
  <c r="CL6" i="4" s="1"/>
  <c r="CL11" i="4" s="1"/>
  <c r="CK6" i="4"/>
  <c r="CK11" i="4" s="1"/>
  <c r="B21" i="4" l="1"/>
  <c r="CK22" i="4"/>
  <c r="CK20" i="4" s="1"/>
  <c r="CK24" i="4" s="1"/>
  <c r="CK1" i="4"/>
  <c r="CL1" i="4"/>
  <c r="D27" i="4" l="1"/>
  <c r="B30" i="4"/>
  <c r="B26" i="4"/>
  <c r="B32" i="4"/>
  <c r="B35" i="4" s="1"/>
  <c r="CL22" i="4"/>
  <c r="CL20" i="4" s="1"/>
  <c r="CL24" i="4" s="1"/>
  <c r="B34" i="4" l="1"/>
  <c r="B33" i="4"/>
  <c r="B27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U_M107C\Documents\Мои источники данных\OLAP2 PIL CUBE.odc" keepAlive="1" name="OLAP2 PIL CUBE" type="5" refreshedVersion="6" background="1">
    <dbPr connection="Provider=MSOLAP.8;Integrated Security=SSPI;Persist Security Info=True;Initial Catalog=PIL CUBE;Data Source=OLAP2;MDX Compatibility=1;Safety Options=2;MDX Missing Member Mode=Error;Update Isolation Level=2" command="PIL CUBE" commandType="1"/>
    <olapPr sendLocale="1" rowDrillCount="1000"/>
  </connection>
</connections>
</file>

<file path=xl/sharedStrings.xml><?xml version="1.0" encoding="utf-8"?>
<sst xmlns="http://schemas.openxmlformats.org/spreadsheetml/2006/main" count="52" uniqueCount="50">
  <si>
    <t>COR</t>
  </si>
  <si>
    <t>MOB</t>
  </si>
  <si>
    <t>OPEX sales</t>
  </si>
  <si>
    <t>Opex serv</t>
  </si>
  <si>
    <t>Interest Income, %</t>
  </si>
  <si>
    <t>COF, %</t>
  </si>
  <si>
    <t>COR, %</t>
  </si>
  <si>
    <t>OPEX sale, %</t>
  </si>
  <si>
    <t>OPEX serv, %</t>
  </si>
  <si>
    <t>-</t>
  </si>
  <si>
    <t>Comission Income, %</t>
  </si>
  <si>
    <t>Balance amount</t>
  </si>
  <si>
    <t>insurance</t>
  </si>
  <si>
    <t>Annual interest rate</t>
  </si>
  <si>
    <t>monthly interest rate</t>
  </si>
  <si>
    <t>Term</t>
  </si>
  <si>
    <t>Montly payment</t>
  </si>
  <si>
    <t>PL assosiated with a loan</t>
  </si>
  <si>
    <t>Loan contractual terms</t>
  </si>
  <si>
    <t>Funding</t>
  </si>
  <si>
    <t>Fines</t>
  </si>
  <si>
    <t>EL lifetime</t>
  </si>
  <si>
    <t>Amortisation accoring to contractual terms</t>
  </si>
  <si>
    <t>Amortisation incl prepayments</t>
  </si>
  <si>
    <t xml:space="preserve"> -- not overdue principal</t>
  </si>
  <si>
    <t xml:space="preserve"> -- overdue principal</t>
  </si>
  <si>
    <t>Principal incl.</t>
  </si>
  <si>
    <t xml:space="preserve"> -- exluded from the base for interest accruals</t>
  </si>
  <si>
    <t>Interest received</t>
  </si>
  <si>
    <t>Interest accrued but not recieved</t>
  </si>
  <si>
    <t xml:space="preserve"> -- Principal with overdue 180+ (not funded, but absorbed by capital)</t>
  </si>
  <si>
    <t>Interest margin</t>
  </si>
  <si>
    <t>Commision fee</t>
  </si>
  <si>
    <t>Operating profit (CV)</t>
  </si>
  <si>
    <t>EL incl.</t>
  </si>
  <si>
    <t>Provisions and writeoffs</t>
  </si>
  <si>
    <t>Profitability metrics (rub)</t>
  </si>
  <si>
    <t>Interest Income</t>
  </si>
  <si>
    <t>Comission Income</t>
  </si>
  <si>
    <t>OPEX sale</t>
  </si>
  <si>
    <t>OPEX serv</t>
  </si>
  <si>
    <t>Cost of funding</t>
  </si>
  <si>
    <t>Cost of risk</t>
  </si>
  <si>
    <t>Projected PL on loan (except opex and commisions</t>
  </si>
  <si>
    <t>Check</t>
  </si>
  <si>
    <t>Average exposure</t>
  </si>
  <si>
    <t>Projected PL</t>
  </si>
  <si>
    <t>Profitability of the loan</t>
  </si>
  <si>
    <t>int income accrued but not recieved, %</t>
  </si>
  <si>
    <t>Risk dincamics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</si>
</sst>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#,##0.00\ &quot;₽&quot;;[Red]\-#,##0.00\ &quot;₽&quot;"/>
    <numFmt numFmtId="166" formatCode="_-* #,##0.00\ _₽_-;\-* #,##0.00\ _₽_-;_-* &quot;-&quot;??\ _₽_-;_-@_-"/>
    <numFmt numFmtId="167" formatCode="0.0%"/>
    <numFmt numFmtId="168" formatCode="_-* #,##0\ _₽_-;\-* #,##0\ _₽_-;_-* &quot;-&quot;??\ _₽_-;_-@_-"/>
    <numFmt numFmtId="169" formatCode="_-* #,##0_-;\-* #,##0_-;_-* &quot;-&quot;??_-;_-@_-"/>
    <numFmt numFmtId="170" formatCode="_-* #,##0.0\ _₽_-;\-* #,##0.0\ _₽_-;_-* &quot;-&quot;?\ _₽_-;_-@_-"/>
    <numFmt numFmtId="171" formatCode="_-* #,##0.0_-;\-* #,##0.0_-;_-* &quot;-&quot;?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2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2" tint="-0.499984740745262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charset val="204"/>
      <scheme val="minor"/>
    </font>
    <font>
      <sz val="11"/>
      <color theme="2" tint="-9.9978637043366805E-2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i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i/>
      <sz val="11"/>
      <color theme="4" tint="-0.249977111117893"/>
      <name val="Arial"/>
      <family val="2"/>
      <charset val="204"/>
    </font>
    <font>
      <sz val="11"/>
      <color theme="4" tint="-0.249977111117893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Down">
        <fgColor theme="2"/>
        <bgColor theme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Down">
        <fgColor theme="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4472C4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4472C4"/>
      </left>
      <right style="medium">
        <color rgb="FF4472C4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8" fillId="0" borderId="0" xfId="0" applyFont="1"/>
    <xf numFmtId="10" fontId="8" fillId="0" borderId="0" xfId="0" applyNumberFormat="1" applyFont="1"/>
    <xf numFmtId="0" fontId="10" fillId="0" borderId="0" xfId="3"/>
    <xf numFmtId="0" fontId="10" fillId="2" borderId="0" xfId="3" applyFill="1" applyAlignment="1">
      <alignment horizontal="center"/>
    </xf>
    <xf numFmtId="0" fontId="12" fillId="0" borderId="0" xfId="3" applyFont="1" applyFill="1" applyBorder="1" applyAlignment="1">
      <alignment horizontal="center" vertical="center" wrapText="1"/>
    </xf>
    <xf numFmtId="0" fontId="10" fillId="0" borderId="0" xfId="3" applyFill="1"/>
    <xf numFmtId="167" fontId="0" fillId="0" borderId="0" xfId="4" applyNumberFormat="1" applyFont="1"/>
    <xf numFmtId="167" fontId="0" fillId="4" borderId="0" xfId="4" applyNumberFormat="1" applyFont="1" applyFill="1"/>
    <xf numFmtId="167" fontId="10" fillId="0" borderId="0" xfId="3" applyNumberFormat="1"/>
    <xf numFmtId="0" fontId="13" fillId="0" borderId="0" xfId="3" applyFont="1" applyFill="1"/>
    <xf numFmtId="167" fontId="13" fillId="0" borderId="0" xfId="4" applyNumberFormat="1" applyFont="1"/>
    <xf numFmtId="167" fontId="13" fillId="4" borderId="0" xfId="4" applyNumberFormat="1" applyFont="1" applyFill="1"/>
    <xf numFmtId="167" fontId="13" fillId="0" borderId="0" xfId="3" applyNumberFormat="1" applyFont="1"/>
    <xf numFmtId="0" fontId="14" fillId="0" borderId="0" xfId="3" applyFont="1" applyFill="1"/>
    <xf numFmtId="167" fontId="14" fillId="0" borderId="0" xfId="4" applyNumberFormat="1" applyFont="1"/>
    <xf numFmtId="167" fontId="14" fillId="4" borderId="0" xfId="4" applyNumberFormat="1" applyFont="1" applyFill="1"/>
    <xf numFmtId="167" fontId="14" fillId="0" borderId="0" xfId="3" applyNumberFormat="1" applyFont="1"/>
    <xf numFmtId="0" fontId="4" fillId="0" borderId="0" xfId="0" applyFont="1" applyBorder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2" fontId="0" fillId="0" borderId="0" xfId="0" applyNumberFormat="1"/>
    <xf numFmtId="0" fontId="3" fillId="5" borderId="1" xfId="0" applyFont="1" applyFill="1" applyBorder="1" applyAlignment="1">
      <alignment vertical="center"/>
    </xf>
    <xf numFmtId="167" fontId="10" fillId="0" borderId="0" xfId="2" applyNumberFormat="1" applyFont="1"/>
    <xf numFmtId="0" fontId="16" fillId="0" borderId="0" xfId="0" applyFont="1"/>
    <xf numFmtId="0" fontId="0" fillId="6" borderId="0" xfId="0" applyFill="1"/>
    <xf numFmtId="0" fontId="4" fillId="6" borderId="0" xfId="0" applyFont="1" applyFill="1" applyBorder="1"/>
    <xf numFmtId="0" fontId="0" fillId="6" borderId="0" xfId="0" applyFill="1" applyBorder="1"/>
    <xf numFmtId="168" fontId="0" fillId="6" borderId="0" xfId="0" applyNumberFormat="1" applyFill="1" applyBorder="1"/>
    <xf numFmtId="0" fontId="0" fillId="6" borderId="9" xfId="0" applyFill="1" applyBorder="1"/>
    <xf numFmtId="0" fontId="0" fillId="6" borderId="10" xfId="0" applyFill="1" applyBorder="1"/>
    <xf numFmtId="169" fontId="2" fillId="6" borderId="10" xfId="0" applyNumberFormat="1" applyFont="1" applyFill="1" applyBorder="1"/>
    <xf numFmtId="9" fontId="5" fillId="6" borderId="9" xfId="0" applyNumberFormat="1" applyFont="1" applyFill="1" applyBorder="1"/>
    <xf numFmtId="167" fontId="5" fillId="6" borderId="9" xfId="2" applyNumberFormat="1" applyFont="1" applyFill="1" applyBorder="1"/>
    <xf numFmtId="167" fontId="5" fillId="6" borderId="10" xfId="2" applyNumberFormat="1" applyFont="1" applyFill="1" applyBorder="1"/>
    <xf numFmtId="168" fontId="3" fillId="6" borderId="10" xfId="1" applyNumberFormat="1" applyFont="1" applyFill="1" applyBorder="1"/>
    <xf numFmtId="168" fontId="5" fillId="6" borderId="10" xfId="0" applyNumberFormat="1" applyFont="1" applyFill="1" applyBorder="1"/>
    <xf numFmtId="168" fontId="5" fillId="6" borderId="10" xfId="1" applyNumberFormat="1" applyFont="1" applyFill="1" applyBorder="1"/>
    <xf numFmtId="0" fontId="6" fillId="6" borderId="10" xfId="0" applyFont="1" applyFill="1" applyBorder="1"/>
    <xf numFmtId="0" fontId="6" fillId="7" borderId="10" xfId="0" applyFont="1" applyFill="1" applyBorder="1"/>
    <xf numFmtId="168" fontId="6" fillId="6" borderId="10" xfId="0" applyNumberFormat="1" applyFont="1" applyFill="1" applyBorder="1"/>
    <xf numFmtId="0" fontId="6" fillId="6" borderId="11" xfId="0" applyFont="1" applyFill="1" applyBorder="1"/>
    <xf numFmtId="0" fontId="6" fillId="7" borderId="11" xfId="0" applyFont="1" applyFill="1" applyBorder="1"/>
    <xf numFmtId="168" fontId="6" fillId="6" borderId="11" xfId="0" applyNumberFormat="1" applyFont="1" applyFill="1" applyBorder="1"/>
    <xf numFmtId="0" fontId="0" fillId="3" borderId="12" xfId="0" applyFill="1" applyBorder="1"/>
    <xf numFmtId="0" fontId="5" fillId="3" borderId="12" xfId="0" applyFont="1" applyFill="1" applyBorder="1"/>
    <xf numFmtId="168" fontId="5" fillId="3" borderId="12" xfId="0" applyNumberFormat="1" applyFont="1" applyFill="1" applyBorder="1"/>
    <xf numFmtId="0" fontId="0" fillId="3" borderId="14" xfId="0" applyFill="1" applyBorder="1"/>
    <xf numFmtId="0" fontId="5" fillId="3" borderId="14" xfId="0" applyFont="1" applyFill="1" applyBorder="1"/>
    <xf numFmtId="168" fontId="5" fillId="3" borderId="14" xfId="0" applyNumberFormat="1" applyFont="1" applyFill="1" applyBorder="1"/>
    <xf numFmtId="0" fontId="0" fillId="6" borderId="13" xfId="0" applyFill="1" applyBorder="1"/>
    <xf numFmtId="0" fontId="5" fillId="6" borderId="13" xfId="0" applyFont="1" applyFill="1" applyBorder="1"/>
    <xf numFmtId="168" fontId="5" fillId="6" borderId="13" xfId="0" applyNumberFormat="1" applyFont="1" applyFill="1" applyBorder="1"/>
    <xf numFmtId="0" fontId="16" fillId="6" borderId="2" xfId="0" applyFont="1" applyFill="1" applyBorder="1"/>
    <xf numFmtId="168" fontId="16" fillId="6" borderId="2" xfId="0" applyNumberFormat="1" applyFont="1" applyFill="1" applyBorder="1"/>
    <xf numFmtId="0" fontId="5" fillId="6" borderId="0" xfId="0" applyFont="1" applyFill="1"/>
    <xf numFmtId="0" fontId="0" fillId="6" borderId="15" xfId="0" applyFill="1" applyBorder="1"/>
    <xf numFmtId="0" fontId="0" fillId="6" borderId="16" xfId="0" applyFill="1" applyBorder="1"/>
    <xf numFmtId="0" fontId="5" fillId="6" borderId="16" xfId="0" applyFont="1" applyFill="1" applyBorder="1"/>
    <xf numFmtId="168" fontId="5" fillId="6" borderId="16" xfId="0" applyNumberFormat="1" applyFont="1" applyFill="1" applyBorder="1"/>
    <xf numFmtId="0" fontId="2" fillId="3" borderId="8" xfId="0" applyFont="1" applyFill="1" applyBorder="1"/>
    <xf numFmtId="0" fontId="3" fillId="3" borderId="8" xfId="0" applyFont="1" applyFill="1" applyBorder="1"/>
    <xf numFmtId="168" fontId="3" fillId="3" borderId="8" xfId="0" applyNumberFormat="1" applyFont="1" applyFill="1" applyBorder="1"/>
    <xf numFmtId="0" fontId="0" fillId="0" borderId="0" xfId="0" applyAlignment="1">
      <alignment horizontal="left" indent="1"/>
    </xf>
    <xf numFmtId="0" fontId="7" fillId="8" borderId="2" xfId="0" applyFont="1" applyFill="1" applyBorder="1"/>
    <xf numFmtId="165" fontId="7" fillId="8" borderId="2" xfId="0" applyNumberFormat="1" applyFont="1" applyFill="1" applyBorder="1"/>
    <xf numFmtId="0" fontId="8" fillId="6" borderId="17" xfId="0" applyFont="1" applyFill="1" applyBorder="1"/>
    <xf numFmtId="10" fontId="8" fillId="6" borderId="17" xfId="2" applyNumberFormat="1" applyFont="1" applyFill="1" applyBorder="1"/>
    <xf numFmtId="0" fontId="8" fillId="6" borderId="16" xfId="0" applyFont="1" applyFill="1" applyBorder="1"/>
    <xf numFmtId="0" fontId="4" fillId="6" borderId="2" xfId="0" applyFont="1" applyFill="1" applyBorder="1"/>
    <xf numFmtId="0" fontId="0" fillId="6" borderId="2" xfId="0" applyFill="1" applyBorder="1"/>
    <xf numFmtId="0" fontId="16" fillId="6" borderId="0" xfId="0" applyFont="1" applyFill="1" applyBorder="1"/>
    <xf numFmtId="168" fontId="2" fillId="6" borderId="2" xfId="0" applyNumberFormat="1" applyFont="1" applyFill="1" applyBorder="1"/>
    <xf numFmtId="0" fontId="5" fillId="6" borderId="0" xfId="0" applyFont="1" applyFill="1" applyBorder="1"/>
    <xf numFmtId="0" fontId="15" fillId="5" borderId="19" xfId="0" applyFont="1" applyFill="1" applyBorder="1"/>
    <xf numFmtId="169" fontId="5" fillId="5" borderId="18" xfId="1" applyNumberFormat="1" applyFont="1" applyFill="1" applyBorder="1" applyAlignment="1">
      <alignment horizontal="right" vertical="center"/>
    </xf>
    <xf numFmtId="10" fontId="8" fillId="6" borderId="16" xfId="2" applyNumberFormat="1" applyFont="1" applyFill="1" applyBorder="1"/>
    <xf numFmtId="0" fontId="20" fillId="0" borderId="0" xfId="0" applyFont="1"/>
    <xf numFmtId="167" fontId="5" fillId="6" borderId="10" xfId="0" applyNumberFormat="1" applyFont="1" applyFill="1" applyBorder="1"/>
    <xf numFmtId="0" fontId="8" fillId="10" borderId="0" xfId="0" applyFont="1" applyFill="1"/>
    <xf numFmtId="3" fontId="8" fillId="10" borderId="0" xfId="0" applyNumberFormat="1" applyFont="1" applyFill="1" applyAlignment="1">
      <alignment horizontal="left" indent="8"/>
    </xf>
    <xf numFmtId="0" fontId="8" fillId="6" borderId="20" xfId="0" applyFont="1" applyFill="1" applyBorder="1" applyAlignment="1">
      <alignment horizontal="left" indent="1"/>
    </xf>
    <xf numFmtId="3" fontId="8" fillId="6" borderId="20" xfId="0" applyNumberFormat="1" applyFont="1" applyFill="1" applyBorder="1" applyAlignment="1">
      <alignment horizontal="right" indent="2"/>
    </xf>
    <xf numFmtId="0" fontId="8" fillId="6" borderId="10" xfId="0" applyFont="1" applyFill="1" applyBorder="1" applyAlignment="1">
      <alignment horizontal="left" indent="1"/>
    </xf>
    <xf numFmtId="3" fontId="8" fillId="6" borderId="10" xfId="0" applyNumberFormat="1" applyFont="1" applyFill="1" applyBorder="1" applyAlignment="1">
      <alignment horizontal="right" indent="2"/>
    </xf>
    <xf numFmtId="0" fontId="23" fillId="10" borderId="11" xfId="0" applyFont="1" applyFill="1" applyBorder="1"/>
    <xf numFmtId="3" fontId="23" fillId="10" borderId="11" xfId="0" applyNumberFormat="1" applyFont="1" applyFill="1" applyBorder="1" applyAlignment="1">
      <alignment horizontal="left" indent="8"/>
    </xf>
    <xf numFmtId="0" fontId="8" fillId="6" borderId="21" xfId="0" applyFont="1" applyFill="1" applyBorder="1" applyAlignment="1">
      <alignment horizontal="left" indent="1"/>
    </xf>
    <xf numFmtId="167" fontId="8" fillId="6" borderId="21" xfId="2" applyNumberFormat="1" applyFont="1" applyFill="1" applyBorder="1" applyAlignment="1">
      <alignment horizontal="right" indent="2"/>
    </xf>
    <xf numFmtId="0" fontId="8" fillId="6" borderId="17" xfId="0" applyFont="1" applyFill="1" applyBorder="1" applyAlignment="1">
      <alignment horizontal="left" indent="1"/>
    </xf>
    <xf numFmtId="167" fontId="8" fillId="6" borderId="17" xfId="2" applyNumberFormat="1" applyFont="1" applyFill="1" applyBorder="1" applyAlignment="1">
      <alignment horizontal="right" indent="2"/>
    </xf>
    <xf numFmtId="0" fontId="22" fillId="6" borderId="17" xfId="0" applyFont="1" applyFill="1" applyBorder="1" applyAlignment="1">
      <alignment horizontal="left" indent="1"/>
    </xf>
    <xf numFmtId="0" fontId="23" fillId="10" borderId="16" xfId="0" applyFont="1" applyFill="1" applyBorder="1"/>
    <xf numFmtId="167" fontId="23" fillId="10" borderId="16" xfId="0" applyNumberFormat="1" applyFont="1" applyFill="1" applyBorder="1" applyAlignment="1">
      <alignment horizontal="left" indent="10"/>
    </xf>
    <xf numFmtId="0" fontId="24" fillId="6" borderId="10" xfId="0" applyFont="1" applyFill="1" applyBorder="1" applyAlignment="1">
      <alignment horizontal="left" indent="1"/>
    </xf>
    <xf numFmtId="3" fontId="24" fillId="6" borderId="10" xfId="0" applyNumberFormat="1" applyFont="1" applyFill="1" applyBorder="1" applyAlignment="1">
      <alignment horizontal="right" indent="2"/>
    </xf>
    <xf numFmtId="0" fontId="0" fillId="11" borderId="0" xfId="0" applyFill="1"/>
    <xf numFmtId="0" fontId="19" fillId="11" borderId="0" xfId="0" applyFont="1" applyFill="1" applyAlignment="1">
      <alignment horizontal="left" indent="1"/>
    </xf>
    <xf numFmtId="168" fontId="19" fillId="11" borderId="0" xfId="0" applyNumberFormat="1" applyFont="1" applyFill="1" applyAlignment="1">
      <alignment shrinkToFit="1"/>
    </xf>
    <xf numFmtId="0" fontId="16" fillId="11" borderId="0" xfId="0" applyFont="1" applyFill="1"/>
    <xf numFmtId="0" fontId="25" fillId="6" borderId="0" xfId="0" applyFont="1" applyFill="1"/>
    <xf numFmtId="168" fontId="25" fillId="6" borderId="0" xfId="1" applyNumberFormat="1" applyFont="1" applyFill="1"/>
    <xf numFmtId="0" fontId="26" fillId="6" borderId="0" xfId="0" applyFont="1" applyFill="1" applyAlignment="1">
      <alignment horizontal="left" indent="5"/>
    </xf>
    <xf numFmtId="168" fontId="26" fillId="6" borderId="0" xfId="1" applyNumberFormat="1" applyFont="1" applyFill="1"/>
    <xf numFmtId="0" fontId="27" fillId="6" borderId="17" xfId="0" applyFont="1" applyFill="1" applyBorder="1"/>
    <xf numFmtId="167" fontId="27" fillId="6" borderId="17" xfId="0" applyNumberFormat="1" applyFont="1" applyFill="1" applyBorder="1"/>
    <xf numFmtId="0" fontId="27" fillId="6" borderId="16" xfId="0" applyFont="1" applyFill="1" applyBorder="1"/>
    <xf numFmtId="166" fontId="27" fillId="0" borderId="0" xfId="1" applyFont="1" applyAlignment="1">
      <alignment horizontal="left"/>
    </xf>
    <xf numFmtId="10" fontId="27" fillId="0" borderId="0" xfId="0" applyNumberFormat="1" applyFont="1"/>
    <xf numFmtId="10" fontId="27" fillId="6" borderId="17" xfId="2" applyNumberFormat="1" applyFont="1" applyFill="1" applyBorder="1"/>
    <xf numFmtId="0" fontId="0" fillId="0" borderId="0" xfId="0" applyAlignment="1">
      <alignment shrinkToFit="1"/>
    </xf>
    <xf numFmtId="170" fontId="0" fillId="0" borderId="0" xfId="0" applyNumberFormat="1"/>
    <xf numFmtId="3" fontId="8" fillId="6" borderId="17" xfId="1" applyNumberFormat="1" applyFont="1" applyFill="1" applyBorder="1"/>
    <xf numFmtId="168" fontId="0" fillId="0" borderId="0" xfId="0" applyNumberFormat="1"/>
    <xf numFmtId="9" fontId="0" fillId="0" borderId="0" xfId="0" applyNumberFormat="1"/>
    <xf numFmtId="171" fontId="0" fillId="0" borderId="0" xfId="0" applyNumberFormat="1" applyAlignment="1">
      <alignment horizontal="left" indent="1"/>
    </xf>
    <xf numFmtId="168" fontId="5" fillId="6" borderId="15" xfId="1" applyNumberFormat="1" applyFont="1" applyFill="1" applyBorder="1"/>
    <xf numFmtId="0" fontId="15" fillId="5" borderId="19" xfId="0" applyFont="1" applyFill="1" applyBorder="1" applyAlignment="1">
      <alignment wrapText="1"/>
    </xf>
    <xf numFmtId="0" fontId="28" fillId="0" borderId="0" xfId="0" applyFont="1"/>
    <xf numFmtId="164" fontId="28" fillId="0" borderId="0" xfId="0" applyNumberFormat="1" applyFont="1"/>
    <xf numFmtId="168" fontId="0" fillId="0" borderId="0" xfId="1" applyNumberFormat="1" applyFont="1"/>
    <xf numFmtId="0" fontId="8" fillId="6" borderId="17" xfId="0" applyFont="1" applyFill="1" applyBorder="1" applyAlignment="1">
      <alignment horizontal="left" wrapText="1" indent="1"/>
    </xf>
    <xf numFmtId="0" fontId="17" fillId="9" borderId="0" xfId="0" applyFont="1" applyFill="1" applyAlignment="1">
      <alignment horizontal="center"/>
    </xf>
    <xf numFmtId="0" fontId="9" fillId="9" borderId="22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/>
    </xf>
    <xf numFmtId="0" fontId="11" fillId="0" borderId="0" xfId="3" applyFont="1" applyAlignment="1">
      <alignment horizontal="center"/>
    </xf>
  </cellXfs>
  <cellStyles count="7">
    <cellStyle name="Comma" xfId="1" builtinId="3"/>
    <cellStyle name="Normal" xfId="0" builtinId="0"/>
    <cellStyle name="Percent" xfId="2" builtinId="5"/>
    <cellStyle name="Обычный 2" xfId="3" xr:uid="{00000000-0005-0000-0000-000001000000}"/>
    <cellStyle name="Обычный 4" xfId="5" xr:uid="{5E369D98-389A-4EAB-826F-B6DE3BD27330}"/>
    <cellStyle name="Процентный 2" xfId="6" xr:uid="{FDE66BF1-8504-4798-9DDE-1653D628B1F0}"/>
    <cellStyle name="Процентный 3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123825</xdr:rowOff>
    </xdr:from>
    <xdr:to>
      <xdr:col>0</xdr:col>
      <xdr:colOff>104775</xdr:colOff>
      <xdr:row>12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74412-8DE6-43BF-86B5-733B1A08532E}"/>
            </a:ext>
          </a:extLst>
        </xdr:cNvPr>
        <xdr:cNvSpPr txBox="1"/>
      </xdr:nvSpPr>
      <xdr:spPr>
        <a:xfrm>
          <a:off x="0" y="1457325"/>
          <a:ext cx="1047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приходится на</a:t>
          </a:r>
          <a:r>
            <a:rPr lang="ru-RU" sz="1100" baseline="0"/>
            <a:t> 2020 г. С апреля по декабрь (9 периодов).</a:t>
          </a:r>
        </a:p>
        <a:p>
          <a:r>
            <a:rPr lang="ru-RU" sz="1100" baseline="0"/>
            <a:t>Для процентного дохода ОД за 1-ый месяц берется как 1</a:t>
          </a:r>
          <a:r>
            <a:rPr lang="en-US" sz="1100" baseline="0"/>
            <a:t>/2 </a:t>
          </a:r>
          <a:r>
            <a:rPr lang="ru-RU" sz="1100" baseline="0"/>
            <a:t>от 100%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XFA63"/>
  <sheetViews>
    <sheetView showGridLines="0" tabSelected="1" zoomScale="70" zoomScaleNormal="70" workbookViewId="0">
      <selection activeCell="A10" sqref="A10:B10"/>
    </sheetView>
  </sheetViews>
  <sheetFormatPr defaultRowHeight="14.4" x14ac:dyDescent="0.3"/>
  <cols>
    <col min="1" max="1" width="34.5546875" customWidth="1"/>
    <col min="2" max="2" width="22.33203125" customWidth="1"/>
    <col min="3" max="3" width="15.5546875" customWidth="1"/>
    <col min="4" max="4" width="12" bestFit="1" customWidth="1"/>
    <col min="5" max="5" width="36.109375" customWidth="1"/>
    <col min="6" max="29" width="12.6640625" bestFit="1" customWidth="1"/>
    <col min="30" max="63" width="11.6640625" bestFit="1" customWidth="1"/>
    <col min="64" max="66" width="10.5546875" bestFit="1" customWidth="1"/>
    <col min="67" max="90" width="7.44140625" bestFit="1" customWidth="1"/>
  </cols>
  <sheetData>
    <row r="1" spans="1:90" ht="15.6" x14ac:dyDescent="0.3">
      <c r="A1" s="126" t="s">
        <v>18</v>
      </c>
      <c r="B1" s="126"/>
      <c r="C1" s="114"/>
      <c r="D1" s="100"/>
      <c r="E1" s="81"/>
      <c r="F1" s="81">
        <f>IF(F6&gt;0,1,0)</f>
        <v>1</v>
      </c>
      <c r="G1" s="81">
        <f t="shared" ref="G1:BR1" si="0">IF(G6&gt;0,1,0)</f>
        <v>1</v>
      </c>
      <c r="H1" s="81">
        <f t="shared" si="0"/>
        <v>1</v>
      </c>
      <c r="I1" s="81">
        <f t="shared" si="0"/>
        <v>1</v>
      </c>
      <c r="J1" s="81">
        <f t="shared" si="0"/>
        <v>1</v>
      </c>
      <c r="K1" s="81">
        <f t="shared" si="0"/>
        <v>1</v>
      </c>
      <c r="L1" s="81">
        <f t="shared" si="0"/>
        <v>1</v>
      </c>
      <c r="M1" s="81">
        <f t="shared" si="0"/>
        <v>1</v>
      </c>
      <c r="N1" s="81">
        <f t="shared" si="0"/>
        <v>1</v>
      </c>
      <c r="O1" s="81">
        <f t="shared" si="0"/>
        <v>1</v>
      </c>
      <c r="P1" s="81">
        <f t="shared" si="0"/>
        <v>1</v>
      </c>
      <c r="Q1" s="81">
        <f t="shared" si="0"/>
        <v>1</v>
      </c>
      <c r="R1" s="81">
        <f t="shared" si="0"/>
        <v>1</v>
      </c>
      <c r="S1" s="81">
        <f t="shared" si="0"/>
        <v>1</v>
      </c>
      <c r="T1" s="81">
        <f t="shared" si="0"/>
        <v>1</v>
      </c>
      <c r="U1" s="81">
        <f t="shared" si="0"/>
        <v>1</v>
      </c>
      <c r="V1" s="81">
        <f t="shared" si="0"/>
        <v>1</v>
      </c>
      <c r="W1" s="81">
        <f t="shared" si="0"/>
        <v>1</v>
      </c>
      <c r="X1" s="81">
        <f t="shared" si="0"/>
        <v>1</v>
      </c>
      <c r="Y1" s="81">
        <f t="shared" si="0"/>
        <v>1</v>
      </c>
      <c r="Z1" s="81">
        <f t="shared" si="0"/>
        <v>1</v>
      </c>
      <c r="AA1" s="81">
        <f t="shared" si="0"/>
        <v>1</v>
      </c>
      <c r="AB1" s="81">
        <f t="shared" si="0"/>
        <v>1</v>
      </c>
      <c r="AC1" s="81">
        <f t="shared" si="0"/>
        <v>1</v>
      </c>
      <c r="AD1" s="81">
        <f t="shared" si="0"/>
        <v>1</v>
      </c>
      <c r="AE1" s="81">
        <f t="shared" si="0"/>
        <v>1</v>
      </c>
      <c r="AF1" s="81">
        <f t="shared" si="0"/>
        <v>1</v>
      </c>
      <c r="AG1" s="81">
        <f t="shared" si="0"/>
        <v>1</v>
      </c>
      <c r="AH1" s="81">
        <f t="shared" si="0"/>
        <v>1</v>
      </c>
      <c r="AI1" s="81">
        <f t="shared" si="0"/>
        <v>1</v>
      </c>
      <c r="AJ1" s="81">
        <f t="shared" si="0"/>
        <v>1</v>
      </c>
      <c r="AK1" s="81">
        <f t="shared" si="0"/>
        <v>1</v>
      </c>
      <c r="AL1" s="81">
        <f t="shared" si="0"/>
        <v>1</v>
      </c>
      <c r="AM1" s="81">
        <f t="shared" si="0"/>
        <v>1</v>
      </c>
      <c r="AN1" s="81">
        <f t="shared" si="0"/>
        <v>1</v>
      </c>
      <c r="AO1" s="81">
        <f t="shared" si="0"/>
        <v>1</v>
      </c>
      <c r="AP1" s="81">
        <f t="shared" si="0"/>
        <v>1</v>
      </c>
      <c r="AQ1" s="81">
        <f t="shared" si="0"/>
        <v>1</v>
      </c>
      <c r="AR1" s="81">
        <f t="shared" si="0"/>
        <v>1</v>
      </c>
      <c r="AS1" s="81">
        <f t="shared" si="0"/>
        <v>1</v>
      </c>
      <c r="AT1" s="81">
        <f t="shared" si="0"/>
        <v>1</v>
      </c>
      <c r="AU1" s="81">
        <f t="shared" si="0"/>
        <v>1</v>
      </c>
      <c r="AV1" s="81">
        <f t="shared" si="0"/>
        <v>1</v>
      </c>
      <c r="AW1" s="81">
        <f t="shared" si="0"/>
        <v>1</v>
      </c>
      <c r="AX1" s="81">
        <f t="shared" si="0"/>
        <v>1</v>
      </c>
      <c r="AY1" s="81">
        <f t="shared" si="0"/>
        <v>1</v>
      </c>
      <c r="AZ1" s="81">
        <f t="shared" si="0"/>
        <v>0</v>
      </c>
      <c r="BA1" s="81">
        <f t="shared" si="0"/>
        <v>0</v>
      </c>
      <c r="BB1" s="81">
        <f t="shared" si="0"/>
        <v>0</v>
      </c>
      <c r="BC1" s="81">
        <f t="shared" si="0"/>
        <v>0</v>
      </c>
      <c r="BD1" s="81">
        <f t="shared" si="0"/>
        <v>0</v>
      </c>
      <c r="BE1" s="81">
        <f t="shared" si="0"/>
        <v>0</v>
      </c>
      <c r="BF1" s="81">
        <f t="shared" si="0"/>
        <v>0</v>
      </c>
      <c r="BG1" s="81">
        <f t="shared" si="0"/>
        <v>0</v>
      </c>
      <c r="BH1" s="81">
        <f t="shared" si="0"/>
        <v>0</v>
      </c>
      <c r="BI1" s="81">
        <f t="shared" si="0"/>
        <v>0</v>
      </c>
      <c r="BJ1" s="81">
        <f t="shared" si="0"/>
        <v>0</v>
      </c>
      <c r="BK1" s="81">
        <f t="shared" si="0"/>
        <v>0</v>
      </c>
      <c r="BL1" s="81">
        <f t="shared" si="0"/>
        <v>0</v>
      </c>
      <c r="BM1" s="81">
        <f t="shared" si="0"/>
        <v>0</v>
      </c>
      <c r="BN1" s="81">
        <f t="shared" si="0"/>
        <v>0</v>
      </c>
      <c r="BO1" s="81">
        <f t="shared" si="0"/>
        <v>0</v>
      </c>
      <c r="BP1" s="81">
        <f t="shared" si="0"/>
        <v>0</v>
      </c>
      <c r="BQ1" s="81">
        <f t="shared" si="0"/>
        <v>0</v>
      </c>
      <c r="BR1" s="81">
        <f t="shared" si="0"/>
        <v>0</v>
      </c>
      <c r="BS1" s="81">
        <f t="shared" ref="BS1:CL1" si="1">IF(BS6&gt;0,1,0)</f>
        <v>0</v>
      </c>
      <c r="BT1" s="81">
        <f t="shared" si="1"/>
        <v>0</v>
      </c>
      <c r="BU1" s="81">
        <f t="shared" si="1"/>
        <v>0</v>
      </c>
      <c r="BV1" s="81">
        <f t="shared" si="1"/>
        <v>0</v>
      </c>
      <c r="BW1" s="81">
        <f t="shared" si="1"/>
        <v>0</v>
      </c>
      <c r="BX1" s="81">
        <f t="shared" si="1"/>
        <v>0</v>
      </c>
      <c r="BY1" s="81">
        <f t="shared" si="1"/>
        <v>0</v>
      </c>
      <c r="BZ1" s="81">
        <f t="shared" si="1"/>
        <v>0</v>
      </c>
      <c r="CA1" s="81">
        <f t="shared" si="1"/>
        <v>0</v>
      </c>
      <c r="CB1" s="81">
        <f t="shared" si="1"/>
        <v>0</v>
      </c>
      <c r="CC1" s="81">
        <f t="shared" si="1"/>
        <v>0</v>
      </c>
      <c r="CD1" s="81">
        <f t="shared" si="1"/>
        <v>0</v>
      </c>
      <c r="CE1" s="81">
        <f t="shared" si="1"/>
        <v>0</v>
      </c>
      <c r="CF1" s="81">
        <f t="shared" si="1"/>
        <v>0</v>
      </c>
      <c r="CG1" s="81">
        <f t="shared" si="1"/>
        <v>0</v>
      </c>
      <c r="CH1" s="81">
        <f t="shared" si="1"/>
        <v>0</v>
      </c>
      <c r="CI1" s="81">
        <f t="shared" si="1"/>
        <v>0</v>
      </c>
      <c r="CJ1" s="81">
        <f t="shared" si="1"/>
        <v>0</v>
      </c>
      <c r="CK1" s="81">
        <f t="shared" si="1"/>
        <v>0</v>
      </c>
      <c r="CL1" s="81">
        <f t="shared" si="1"/>
        <v>0</v>
      </c>
    </row>
    <row r="2" spans="1:90" x14ac:dyDescent="0.3">
      <c r="A2" s="104" t="s">
        <v>11</v>
      </c>
      <c r="B2" s="105">
        <v>3000000</v>
      </c>
      <c r="C2" s="111"/>
      <c r="D2" s="100"/>
      <c r="E2" s="26"/>
      <c r="F2" s="26">
        <v>0</v>
      </c>
      <c r="G2" s="26">
        <v>1</v>
      </c>
      <c r="H2" s="26">
        <v>2</v>
      </c>
      <c r="I2" s="26">
        <v>3</v>
      </c>
      <c r="J2" s="26">
        <v>4</v>
      </c>
      <c r="K2" s="26">
        <v>5</v>
      </c>
      <c r="L2" s="26">
        <v>6</v>
      </c>
      <c r="M2" s="26">
        <v>7</v>
      </c>
      <c r="N2" s="26">
        <v>8</v>
      </c>
      <c r="O2" s="26">
        <v>9</v>
      </c>
      <c r="P2" s="26">
        <v>10</v>
      </c>
      <c r="Q2" s="26">
        <v>11</v>
      </c>
      <c r="R2" s="26">
        <v>12</v>
      </c>
      <c r="S2" s="26">
        <v>13</v>
      </c>
      <c r="T2" s="26">
        <v>14</v>
      </c>
      <c r="U2" s="26">
        <v>15</v>
      </c>
      <c r="V2" s="26">
        <v>16</v>
      </c>
      <c r="W2" s="26">
        <v>17</v>
      </c>
      <c r="X2" s="26">
        <v>18</v>
      </c>
      <c r="Y2" s="26">
        <v>19</v>
      </c>
      <c r="Z2" s="26">
        <v>20</v>
      </c>
      <c r="AA2" s="26">
        <v>21</v>
      </c>
      <c r="AB2" s="26">
        <v>22</v>
      </c>
      <c r="AC2" s="26">
        <v>23</v>
      </c>
      <c r="AD2" s="26">
        <v>24</v>
      </c>
      <c r="AE2" s="26">
        <v>25</v>
      </c>
      <c r="AF2" s="26">
        <v>26</v>
      </c>
      <c r="AG2" s="26">
        <v>27</v>
      </c>
      <c r="AH2" s="26">
        <v>28</v>
      </c>
      <c r="AI2" s="26">
        <v>29</v>
      </c>
      <c r="AJ2" s="26">
        <v>30</v>
      </c>
      <c r="AK2" s="26">
        <v>31</v>
      </c>
      <c r="AL2" s="26">
        <v>32</v>
      </c>
      <c r="AM2" s="26">
        <v>33</v>
      </c>
      <c r="AN2" s="26">
        <v>34</v>
      </c>
      <c r="AO2" s="26">
        <v>35</v>
      </c>
      <c r="AP2" s="26">
        <v>36</v>
      </c>
      <c r="AQ2" s="26">
        <v>37</v>
      </c>
      <c r="AR2" s="26">
        <v>38</v>
      </c>
      <c r="AS2" s="26">
        <v>39</v>
      </c>
      <c r="AT2" s="26">
        <v>40</v>
      </c>
      <c r="AU2" s="26">
        <v>41</v>
      </c>
      <c r="AV2" s="26">
        <v>42</v>
      </c>
      <c r="AW2" s="26">
        <v>43</v>
      </c>
      <c r="AX2" s="26">
        <v>44</v>
      </c>
      <c r="AY2" s="26">
        <v>45</v>
      </c>
      <c r="AZ2" s="26">
        <v>46</v>
      </c>
      <c r="BA2" s="26">
        <v>47</v>
      </c>
      <c r="BB2" s="26">
        <v>48</v>
      </c>
      <c r="BC2" s="26">
        <v>49</v>
      </c>
      <c r="BD2" s="26">
        <v>50</v>
      </c>
      <c r="BE2" s="26">
        <v>51</v>
      </c>
      <c r="BF2" s="26">
        <v>52</v>
      </c>
      <c r="BG2" s="26">
        <v>53</v>
      </c>
      <c r="BH2" s="26">
        <v>54</v>
      </c>
      <c r="BI2" s="26">
        <v>55</v>
      </c>
      <c r="BJ2" s="26">
        <v>56</v>
      </c>
      <c r="BK2" s="26">
        <v>57</v>
      </c>
      <c r="BL2" s="26">
        <v>58</v>
      </c>
      <c r="BM2" s="26">
        <v>59</v>
      </c>
      <c r="BN2" s="26">
        <v>60</v>
      </c>
      <c r="BO2" s="26">
        <v>61</v>
      </c>
      <c r="BP2" s="26">
        <v>62</v>
      </c>
      <c r="BQ2" s="26">
        <v>63</v>
      </c>
      <c r="BR2" s="26">
        <v>64</v>
      </c>
      <c r="BS2" s="26">
        <v>65</v>
      </c>
      <c r="BT2" s="26">
        <v>66</v>
      </c>
      <c r="BU2" s="26">
        <v>67</v>
      </c>
      <c r="BV2" s="26">
        <v>68</v>
      </c>
      <c r="BW2" s="26">
        <v>69</v>
      </c>
      <c r="BX2" s="26">
        <v>70</v>
      </c>
      <c r="BY2" s="26">
        <v>71</v>
      </c>
      <c r="BZ2" s="26">
        <v>72</v>
      </c>
      <c r="CA2" s="26">
        <v>73</v>
      </c>
      <c r="CB2" s="26">
        <v>74</v>
      </c>
      <c r="CC2" s="26">
        <v>75</v>
      </c>
      <c r="CD2" s="26">
        <v>76</v>
      </c>
      <c r="CE2" s="26">
        <v>77</v>
      </c>
      <c r="CF2" s="26">
        <v>78</v>
      </c>
      <c r="CG2" s="26">
        <v>79</v>
      </c>
      <c r="CH2" s="26">
        <v>80</v>
      </c>
      <c r="CI2" s="26">
        <v>81</v>
      </c>
      <c r="CJ2" s="26">
        <v>82</v>
      </c>
      <c r="CK2" s="26">
        <v>83</v>
      </c>
      <c r="CL2" s="26">
        <v>84</v>
      </c>
    </row>
    <row r="3" spans="1:90" x14ac:dyDescent="0.3">
      <c r="A3" s="106" t="s">
        <v>12</v>
      </c>
      <c r="B3" s="107">
        <v>0</v>
      </c>
      <c r="C3" s="111"/>
      <c r="D3" s="100"/>
      <c r="E3" s="33" t="s">
        <v>22</v>
      </c>
      <c r="F3" s="36">
        <v>1</v>
      </c>
      <c r="G3" s="37">
        <f t="shared" ref="G3:AL3" si="2">IF(G$2&gt;$B$6,0,PPMT($B$5,G$2,$B$6,1)+F3)</f>
        <v>0.98705212591463343</v>
      </c>
      <c r="H3" s="37">
        <f t="shared" si="2"/>
        <v>0.97399743186806265</v>
      </c>
      <c r="I3" s="37">
        <f t="shared" si="2"/>
        <v>0.96083503659560765</v>
      </c>
      <c r="J3" s="37">
        <f t="shared" si="2"/>
        <v>0.94756405156215484</v>
      </c>
      <c r="K3" s="37">
        <f t="shared" si="2"/>
        <v>0.93418358090217612</v>
      </c>
      <c r="L3" s="37">
        <f t="shared" si="2"/>
        <v>0.92069272135925251</v>
      </c>
      <c r="M3" s="37">
        <f t="shared" si="2"/>
        <v>0.90709056222509976</v>
      </c>
      <c r="N3" s="37">
        <f t="shared" si="2"/>
        <v>0.89337618527809026</v>
      </c>
      <c r="O3" s="37">
        <f t="shared" si="2"/>
        <v>0.87954866472126791</v>
      </c>
      <c r="P3" s="37">
        <f t="shared" si="2"/>
        <v>0.8656070671198518</v>
      </c>
      <c r="Q3" s="37">
        <f t="shared" si="2"/>
        <v>0.85155045133822405</v>
      </c>
      <c r="R3" s="37">
        <f t="shared" si="2"/>
        <v>0.83737786847639784</v>
      </c>
      <c r="S3" s="37">
        <f t="shared" si="2"/>
        <v>0.82308836180596157</v>
      </c>
      <c r="T3" s="37">
        <f t="shared" si="2"/>
        <v>0.80868096670549416</v>
      </c>
      <c r="U3" s="37">
        <f t="shared" si="2"/>
        <v>0.79415471059544795</v>
      </c>
      <c r="V3" s="37">
        <f t="shared" si="2"/>
        <v>0.77950861287249384</v>
      </c>
      <c r="W3" s="37">
        <f t="shared" si="2"/>
        <v>0.76474168484332539</v>
      </c>
      <c r="X3" s="37">
        <f t="shared" si="2"/>
        <v>0.74985292965791628</v>
      </c>
      <c r="Y3" s="37">
        <f t="shared" si="2"/>
        <v>0.73484134224222752</v>
      </c>
      <c r="Z3" s="37">
        <f t="shared" si="2"/>
        <v>0.71970590923035938</v>
      </c>
      <c r="AA3" s="37">
        <f t="shared" si="2"/>
        <v>0.70444560889614327</v>
      </c>
      <c r="AB3" s="37">
        <f t="shared" si="2"/>
        <v>0.6890594110841699</v>
      </c>
      <c r="AC3" s="37">
        <f t="shared" si="2"/>
        <v>0.67354627714024773</v>
      </c>
      <c r="AD3" s="37">
        <f t="shared" si="2"/>
        <v>0.65790515984128828</v>
      </c>
      <c r="AE3" s="37">
        <f t="shared" si="2"/>
        <v>0.64213500332461237</v>
      </c>
      <c r="AF3" s="37">
        <f t="shared" si="2"/>
        <v>0.62623474301667392</v>
      </c>
      <c r="AG3" s="37">
        <f t="shared" si="2"/>
        <v>0.61020330556119495</v>
      </c>
      <c r="AH3" s="37">
        <f t="shared" si="2"/>
        <v>0.59403960874670825</v>
      </c>
      <c r="AI3" s="37">
        <f t="shared" si="2"/>
        <v>0.577742561433502</v>
      </c>
      <c r="AJ3" s="37">
        <f t="shared" si="2"/>
        <v>0.56131106347996185</v>
      </c>
      <c r="AK3" s="37">
        <f t="shared" si="2"/>
        <v>0.54474400566830494</v>
      </c>
      <c r="AL3" s="37">
        <f t="shared" si="2"/>
        <v>0.52804026962970196</v>
      </c>
      <c r="AM3" s="37">
        <f t="shared" ref="AM3:BR3" si="3">IF(AM$2&gt;$B$6,0,PPMT($B$5,AM$2,$B$6,1)+AL3)</f>
        <v>0.5111987277687805</v>
      </c>
      <c r="AN3" s="37">
        <f t="shared" si="3"/>
        <v>0.4942182431875064</v>
      </c>
      <c r="AO3" s="37">
        <f t="shared" si="3"/>
        <v>0.4770976696084368</v>
      </c>
      <c r="AP3" s="37">
        <f t="shared" si="3"/>
        <v>0.45983585129733984</v>
      </c>
      <c r="AQ3" s="37">
        <f t="shared" si="3"/>
        <v>0.44243162298517635</v>
      </c>
      <c r="AR3" s="37">
        <f t="shared" si="3"/>
        <v>0.42488380978943752</v>
      </c>
      <c r="AS3" s="37">
        <f t="shared" si="3"/>
        <v>0.40719122713483386</v>
      </c>
      <c r="AT3" s="37">
        <f t="shared" si="3"/>
        <v>0.38935268067332968</v>
      </c>
      <c r="AU3" s="37">
        <f t="shared" si="3"/>
        <v>0.37136696620351811</v>
      </c>
      <c r="AV3" s="37">
        <f t="shared" si="3"/>
        <v>0.35323286958933059</v>
      </c>
      <c r="AW3" s="37">
        <f t="shared" si="3"/>
        <v>0.334949166678076</v>
      </c>
      <c r="AX3" s="37">
        <f t="shared" si="3"/>
        <v>0.3165146232178036</v>
      </c>
      <c r="AY3" s="37">
        <f t="shared" si="3"/>
        <v>0.29792799477398396</v>
      </c>
      <c r="AZ3" s="37">
        <f t="shared" si="3"/>
        <v>0.2791880266455028</v>
      </c>
      <c r="BA3" s="37">
        <f t="shared" si="3"/>
        <v>0.26029345377996166</v>
      </c>
      <c r="BB3" s="37">
        <f t="shared" si="3"/>
        <v>0.24124300068827981</v>
      </c>
      <c r="BC3" s="37">
        <f t="shared" si="3"/>
        <v>0.22203538135859158</v>
      </c>
      <c r="BD3" s="37">
        <f t="shared" si="3"/>
        <v>0.20266929916943341</v>
      </c>
      <c r="BE3" s="37">
        <f t="shared" si="3"/>
        <v>0.1831434468022147</v>
      </c>
      <c r="BF3" s="37">
        <f t="shared" si="3"/>
        <v>0.16345650615296642</v>
      </c>
      <c r="BG3" s="37">
        <f t="shared" si="3"/>
        <v>0.14360714824336185</v>
      </c>
      <c r="BH3" s="37">
        <f t="shared" si="3"/>
        <v>0.12359403313100305</v>
      </c>
      <c r="BI3" s="37">
        <f t="shared" si="3"/>
        <v>0.10341580981896728</v>
      </c>
      <c r="BJ3" s="37">
        <f t="shared" si="3"/>
        <v>8.3071116164607217E-2</v>
      </c>
      <c r="BK3" s="37">
        <f t="shared" si="3"/>
        <v>6.2558578787598684E-2</v>
      </c>
      <c r="BL3" s="37">
        <f t="shared" si="3"/>
        <v>4.1876812977229831E-2</v>
      </c>
      <c r="BM3" s="37">
        <f t="shared" si="3"/>
        <v>2.1024422598925434E-2</v>
      </c>
      <c r="BN3" s="37">
        <f t="shared" si="3"/>
        <v>2.7755575615628914E-17</v>
      </c>
      <c r="BO3" s="37">
        <f t="shared" si="3"/>
        <v>0</v>
      </c>
      <c r="BP3" s="37">
        <f t="shared" si="3"/>
        <v>0</v>
      </c>
      <c r="BQ3" s="37">
        <f t="shared" si="3"/>
        <v>0</v>
      </c>
      <c r="BR3" s="37">
        <f t="shared" si="3"/>
        <v>0</v>
      </c>
      <c r="BS3" s="37">
        <f t="shared" ref="BS3:CL3" si="4">IF(BS$2&gt;$B$6,0,PPMT($B$5,BS$2,$B$6,1)+BR3)</f>
        <v>0</v>
      </c>
      <c r="BT3" s="37">
        <f t="shared" si="4"/>
        <v>0</v>
      </c>
      <c r="BU3" s="37">
        <f t="shared" si="4"/>
        <v>0</v>
      </c>
      <c r="BV3" s="37">
        <f t="shared" si="4"/>
        <v>0</v>
      </c>
      <c r="BW3" s="37">
        <f t="shared" si="4"/>
        <v>0</v>
      </c>
      <c r="BX3" s="37">
        <f t="shared" si="4"/>
        <v>0</v>
      </c>
      <c r="BY3" s="37">
        <f t="shared" si="4"/>
        <v>0</v>
      </c>
      <c r="BZ3" s="37">
        <f t="shared" si="4"/>
        <v>0</v>
      </c>
      <c r="CA3" s="37">
        <f t="shared" si="4"/>
        <v>0</v>
      </c>
      <c r="CB3" s="37">
        <f t="shared" si="4"/>
        <v>0</v>
      </c>
      <c r="CC3" s="37">
        <f t="shared" si="4"/>
        <v>0</v>
      </c>
      <c r="CD3" s="37">
        <f t="shared" si="4"/>
        <v>0</v>
      </c>
      <c r="CE3" s="37">
        <f t="shared" si="4"/>
        <v>0</v>
      </c>
      <c r="CF3" s="37">
        <f t="shared" si="4"/>
        <v>0</v>
      </c>
      <c r="CG3" s="37">
        <f t="shared" si="4"/>
        <v>0</v>
      </c>
      <c r="CH3" s="37">
        <f t="shared" si="4"/>
        <v>0</v>
      </c>
      <c r="CI3" s="37">
        <f t="shared" si="4"/>
        <v>0</v>
      </c>
      <c r="CJ3" s="37">
        <f t="shared" si="4"/>
        <v>0</v>
      </c>
      <c r="CK3" s="37">
        <f t="shared" si="4"/>
        <v>0</v>
      </c>
      <c r="CL3" s="37">
        <f t="shared" si="4"/>
        <v>0</v>
      </c>
    </row>
    <row r="4" spans="1:90" x14ac:dyDescent="0.3">
      <c r="A4" s="108" t="s">
        <v>13</v>
      </c>
      <c r="B4" s="109">
        <v>9.9000000000000005E-2</v>
      </c>
      <c r="C4" s="111"/>
      <c r="D4" s="100"/>
      <c r="E4" s="33" t="s">
        <v>23</v>
      </c>
      <c r="F4" s="82">
        <v>1</v>
      </c>
      <c r="G4" s="38">
        <f>INDEX(Repayments!$B$2:$I$87,MATCH(G$2,Repayments!$A$2:$A$87,0),MATCH($B$6,Repayments!$B$1:$I$1,0))</f>
        <v>0.97576485613714969</v>
      </c>
      <c r="H4" s="38">
        <f>INDEX(Repayments!$B$2:$I$87,MATCH(H$2,Repayments!$A$2:$A$87,0),MATCH($B$6,Repayments!$B$1:$I$1,0))</f>
        <v>0.93397817614111234</v>
      </c>
      <c r="I4" s="38">
        <f>INDEX(Repayments!$B$2:$I$87,MATCH(I$2,Repayments!$A$2:$A$87,0),MATCH($B$6,Repayments!$B$1:$I$1,0))</f>
        <v>0.90058691393493095</v>
      </c>
      <c r="J4" s="38">
        <f>INDEX(Repayments!$B$2:$I$87,MATCH(J$2,Repayments!$A$2:$A$87,0),MATCH($B$6,Repayments!$B$1:$I$1,0))</f>
        <v>0.86874508955758534</v>
      </c>
      <c r="K4" s="38">
        <f>INDEX(Repayments!$B$2:$I$87,MATCH(K$2,Repayments!$A$2:$A$87,0),MATCH($B$6,Repayments!$B$1:$I$1,0))</f>
        <v>0.83783188225813843</v>
      </c>
      <c r="L4" s="38">
        <f>INDEX(Repayments!$B$2:$I$87,MATCH(L$2,Repayments!$A$2:$A$87,0),MATCH($B$6,Repayments!$B$1:$I$1,0))</f>
        <v>0.80856282742224206</v>
      </c>
      <c r="M4" s="38">
        <f>INDEX(Repayments!$B$2:$I$87,MATCH(M$2,Repayments!$A$2:$A$87,0),MATCH($B$6,Repayments!$B$1:$I$1,0))</f>
        <v>0.77625346006923146</v>
      </c>
      <c r="N4" s="38">
        <f>INDEX(Repayments!$B$2:$I$87,MATCH(N$2,Repayments!$A$2:$A$87,0),MATCH($B$6,Repayments!$B$1:$I$1,0))</f>
        <v>0.74110556158609719</v>
      </c>
      <c r="O4" s="38">
        <f>INDEX(Repayments!$B$2:$I$87,MATCH(O$2,Repayments!$A$2:$A$87,0),MATCH($B$6,Repayments!$B$1:$I$1,0))</f>
        <v>0.70822812691645187</v>
      </c>
      <c r="P4" s="38">
        <f>INDEX(Repayments!$B$2:$I$87,MATCH(P$2,Repayments!$A$2:$A$87,0),MATCH($B$6,Repayments!$B$1:$I$1,0))</f>
        <v>0.67624493453830836</v>
      </c>
      <c r="Q4" s="38">
        <f>INDEX(Repayments!$B$2:$I$87,MATCH(Q$2,Repayments!$A$2:$A$87,0),MATCH($B$6,Repayments!$B$1:$I$1,0))</f>
        <v>0.64438008090389454</v>
      </c>
      <c r="R4" s="38">
        <f>INDEX(Repayments!$B$2:$I$87,MATCH(R$2,Repayments!$A$2:$A$87,0),MATCH($B$6,Repayments!$B$1:$I$1,0))</f>
        <v>0.61304475030892769</v>
      </c>
      <c r="S4" s="38">
        <f>INDEX(Repayments!$B$2:$I$87,MATCH(S$2,Repayments!$A$2:$A$87,0),MATCH($B$6,Repayments!$B$1:$I$1,0))</f>
        <v>0.58177610901574517</v>
      </c>
      <c r="T4" s="38">
        <f>INDEX(Repayments!$B$2:$I$87,MATCH(T$2,Repayments!$A$2:$A$87,0),MATCH($B$6,Repayments!$B$1:$I$1,0))</f>
        <v>0.55204929280534132</v>
      </c>
      <c r="U4" s="38">
        <f>INDEX(Repayments!$B$2:$I$87,MATCH(U$2,Repayments!$A$2:$A$87,0),MATCH($B$6,Repayments!$B$1:$I$1,0))</f>
        <v>0.5232951515091061</v>
      </c>
      <c r="V4" s="38">
        <f>INDEX(Repayments!$B$2:$I$87,MATCH(V$2,Repayments!$A$2:$A$87,0),MATCH($B$6,Repayments!$B$1:$I$1,0))</f>
        <v>0.49570584612473689</v>
      </c>
      <c r="W4" s="38">
        <f>INDEX(Repayments!$B$2:$I$87,MATCH(W$2,Repayments!$A$2:$A$87,0),MATCH($B$6,Repayments!$B$1:$I$1,0))</f>
        <v>0.47005264024946924</v>
      </c>
      <c r="X4" s="38">
        <f>INDEX(Repayments!$B$2:$I$87,MATCH(X$2,Repayments!$A$2:$A$87,0),MATCH($B$6,Repayments!$B$1:$I$1,0))</f>
        <v>0.44520753437702043</v>
      </c>
      <c r="Y4" s="38">
        <f>INDEX(Repayments!$B$2:$I$87,MATCH(Y$2,Repayments!$A$2:$A$87,0),MATCH($B$6,Repayments!$B$1:$I$1,0))</f>
        <v>0.42144998432110026</v>
      </c>
      <c r="Z4" s="38">
        <f>INDEX(Repayments!$B$2:$I$87,MATCH(Z$2,Repayments!$A$2:$A$87,0),MATCH($B$6,Repayments!$B$1:$I$1,0))</f>
        <v>0.39912535251950682</v>
      </c>
      <c r="AA4" s="38">
        <f>INDEX(Repayments!$B$2:$I$87,MATCH(AA$2,Repayments!$A$2:$A$87,0),MATCH($B$6,Repayments!$B$1:$I$1,0))</f>
        <v>0.37798247915203353</v>
      </c>
      <c r="AB4" s="38">
        <f>INDEX(Repayments!$B$2:$I$87,MATCH(AB$2,Repayments!$A$2:$A$87,0),MATCH($B$6,Repayments!$B$1:$I$1,0))</f>
        <v>0.35774376219096904</v>
      </c>
      <c r="AC4" s="38">
        <f>INDEX(Repayments!$B$2:$I$87,MATCH(AC$2,Repayments!$A$2:$A$87,0),MATCH($B$6,Repayments!$B$1:$I$1,0))</f>
        <v>0.33874545110775023</v>
      </c>
      <c r="AD4" s="38">
        <f>INDEX(Repayments!$B$2:$I$87,MATCH(AD$2,Repayments!$A$2:$A$87,0),MATCH($B$6,Repayments!$B$1:$I$1,0))</f>
        <v>0.32133211933301725</v>
      </c>
      <c r="AE4" s="38">
        <f>INDEX(Repayments!$B$2:$I$87,MATCH(AE$2,Repayments!$A$2:$A$87,0),MATCH($B$6,Repayments!$B$1:$I$1,0))</f>
        <v>0.30585764532805032</v>
      </c>
      <c r="AF4" s="38">
        <f>INDEX(Repayments!$B$2:$I$87,MATCH(AF$2,Repayments!$A$2:$A$87,0),MATCH($B$6,Repayments!$B$1:$I$1,0))</f>
        <v>0.29194755200692257</v>
      </c>
      <c r="AG4" s="38">
        <f>INDEX(Repayments!$B$2:$I$87,MATCH(AG$2,Repayments!$A$2:$A$87,0),MATCH($B$6,Repayments!$B$1:$I$1,0))</f>
        <v>0.27770505495817799</v>
      </c>
      <c r="AH4" s="38">
        <f>INDEX(Repayments!$B$2:$I$87,MATCH(AH$2,Repayments!$A$2:$A$87,0),MATCH($B$6,Repayments!$B$1:$I$1,0))</f>
        <v>0.26321079378732948</v>
      </c>
      <c r="AI4" s="38">
        <f>INDEX(Repayments!$B$2:$I$87,MATCH(AI$2,Repayments!$A$2:$A$87,0),MATCH($B$6,Repayments!$B$1:$I$1,0))</f>
        <v>0.25013078212766321</v>
      </c>
      <c r="AJ4" s="38">
        <f>INDEX(Repayments!$B$2:$I$87,MATCH(AJ$2,Repayments!$A$2:$A$87,0),MATCH($B$6,Repayments!$B$1:$I$1,0))</f>
        <v>0.23781232166675265</v>
      </c>
      <c r="AK4" s="38">
        <f>INDEX(Repayments!$B$2:$I$87,MATCH(AK$2,Repayments!$A$2:$A$87,0),MATCH($B$6,Repayments!$B$1:$I$1,0))</f>
        <v>0.22540530612763071</v>
      </c>
      <c r="AL4" s="38">
        <f>INDEX(Repayments!$B$2:$I$87,MATCH(AL$2,Repayments!$A$2:$A$87,0),MATCH($B$6,Repayments!$B$1:$I$1,0))</f>
        <v>0.2130360675242467</v>
      </c>
      <c r="AM4" s="38">
        <f>INDEX(Repayments!$B$2:$I$87,MATCH(AM$2,Repayments!$A$2:$A$87,0),MATCH($B$6,Repayments!$B$1:$I$1,0))</f>
        <v>0.20076546031425671</v>
      </c>
      <c r="AN4" s="38">
        <f>INDEX(Repayments!$B$2:$I$87,MATCH(AN$2,Repayments!$A$2:$A$87,0),MATCH($B$6,Repayments!$B$1:$I$1,0))</f>
        <v>0.18936048871152217</v>
      </c>
      <c r="AO4" s="38">
        <f>INDEX(Repayments!$B$2:$I$87,MATCH(AO$2,Repayments!$A$2:$A$87,0),MATCH($B$6,Repayments!$B$1:$I$1,0))</f>
        <v>0.17852014048487966</v>
      </c>
      <c r="AP4" s="38">
        <f>INDEX(Repayments!$B$2:$I$87,MATCH(AP$2,Repayments!$A$2:$A$87,0),MATCH($B$6,Repayments!$B$1:$I$1,0))</f>
        <v>0.16739878612383158</v>
      </c>
      <c r="AQ4" s="38">
        <f>INDEX(Repayments!$B$2:$I$87,MATCH(AQ$2,Repayments!$A$2:$A$87,0),MATCH($B$6,Repayments!$B$1:$I$1,0))</f>
        <v>0.1563381669318159</v>
      </c>
      <c r="AR4" s="38">
        <f>INDEX(Repayments!$B$2:$I$87,MATCH(AR$2,Repayments!$A$2:$A$87,0),MATCH($B$6,Repayments!$B$1:$I$1,0))</f>
        <v>0.14545539195279047</v>
      </c>
      <c r="AS4" s="38">
        <f>INDEX(Repayments!$B$2:$I$87,MATCH(AS$2,Repayments!$A$2:$A$87,0),MATCH($B$6,Repayments!$B$1:$I$1,0))</f>
        <v>0.13508916762177892</v>
      </c>
      <c r="AT4" s="38">
        <f>INDEX(Repayments!$B$2:$I$87,MATCH(AT$2,Repayments!$A$2:$A$87,0),MATCH($B$6,Repayments!$B$1:$I$1,0))</f>
        <v>0.12498501044174064</v>
      </c>
      <c r="AU4" s="38">
        <f>INDEX(Repayments!$B$2:$I$87,MATCH(AU$2,Repayments!$A$2:$A$87,0),MATCH($B$6,Repayments!$B$1:$I$1,0))</f>
        <v>0.11477601839870441</v>
      </c>
      <c r="AV4" s="38">
        <f>INDEX(Repayments!$B$2:$I$87,MATCH(AV$2,Repayments!$A$2:$A$87,0),MATCH($B$6,Repayments!$B$1:$I$1,0))</f>
        <v>0.10538749868433342</v>
      </c>
      <c r="AW4" s="38">
        <f>INDEX(Repayments!$B$2:$I$87,MATCH(AW$2,Repayments!$A$2:$A$87,0),MATCH($B$6,Repayments!$B$1:$I$1,0))</f>
        <v>9.6752579685363743E-2</v>
      </c>
      <c r="AX4" s="38">
        <f>INDEX(Repayments!$B$2:$I$87,MATCH(AX$2,Repayments!$A$2:$A$87,0),MATCH($B$6,Repayments!$B$1:$I$1,0))</f>
        <v>8.814201428605753E-2</v>
      </c>
      <c r="AY4" s="38">
        <f>INDEX(Repayments!$B$2:$I$87,MATCH(AY$2,Repayments!$A$2:$A$87,0),MATCH($B$6,Repayments!$B$1:$I$1,0))</f>
        <v>7.9860911571759827E-2</v>
      </c>
      <c r="AZ4" s="38">
        <f>INDEX(Repayments!$B$2:$I$87,MATCH(AZ$2,Repayments!$A$2:$A$87,0),MATCH($B$6,Repayments!$B$1:$I$1,0))</f>
        <v>7.2007693193577874E-2</v>
      </c>
      <c r="BA4" s="38">
        <f>INDEX(Repayments!$B$2:$I$87,MATCH(BA$2,Repayments!$A$2:$A$87,0),MATCH($B$6,Repayments!$B$1:$I$1,0))</f>
        <v>6.4451521963384245E-2</v>
      </c>
      <c r="BB4" s="38">
        <f>INDEX(Repayments!$B$2:$I$87,MATCH(BB$2,Repayments!$A$2:$A$87,0),MATCH($B$6,Repayments!$B$1:$I$1,0))</f>
        <v>5.7272608111345602E-2</v>
      </c>
      <c r="BC4" s="38">
        <f>INDEX(Repayments!$B$2:$I$87,MATCH(BC$2,Repayments!$A$2:$A$87,0),MATCH($B$6,Repayments!$B$1:$I$1,0))</f>
        <v>5.0452286046325033E-2</v>
      </c>
      <c r="BD4" s="38">
        <f>INDEX(Repayments!$B$2:$I$87,MATCH(BD$2,Repayments!$A$2:$A$87,0),MATCH($B$6,Repayments!$B$1:$I$1,0))</f>
        <v>4.4152714417138007E-2</v>
      </c>
      <c r="BE4" s="38">
        <f>INDEX(Repayments!$B$2:$I$87,MATCH(BE$2,Repayments!$A$2:$A$87,0),MATCH($B$6,Repayments!$B$1:$I$1,0))</f>
        <v>3.8264543270522998E-2</v>
      </c>
      <c r="BF4" s="38">
        <f>INDEX(Repayments!$B$2:$I$87,MATCH(BF$2,Repayments!$A$2:$A$87,0),MATCH($B$6,Repayments!$B$1:$I$1,0))</f>
        <v>3.273481312971549E-2</v>
      </c>
      <c r="BG4" s="38">
        <f>INDEX(Repayments!$B$2:$I$87,MATCH(BG$2,Repayments!$A$2:$A$87,0),MATCH($B$6,Repayments!$B$1:$I$1,0))</f>
        <v>2.7597617159165488E-2</v>
      </c>
      <c r="BH4" s="38">
        <f>INDEX(Repayments!$B$2:$I$87,MATCH(BH$2,Repayments!$A$2:$A$87,0),MATCH($B$6,Repayments!$B$1:$I$1,0))</f>
        <v>2.284232485013607E-2</v>
      </c>
      <c r="BI4" s="38">
        <f>INDEX(Repayments!$B$2:$I$87,MATCH(BI$2,Repayments!$A$2:$A$87,0),MATCH($B$6,Repayments!$B$1:$I$1,0))</f>
        <v>1.8306813582184778E-2</v>
      </c>
      <c r="BJ4" s="38">
        <f>INDEX(Repayments!$B$2:$I$87,MATCH(BJ$2,Repayments!$A$2:$A$87,0),MATCH($B$6,Repayments!$B$1:$I$1,0))</f>
        <v>1.3909992700456283E-2</v>
      </c>
      <c r="BK4" s="38">
        <f>INDEX(Repayments!$B$2:$I$87,MATCH(BK$2,Repayments!$A$2:$A$87,0),MATCH($B$6,Repayments!$B$1:$I$1,0))</f>
        <v>9.7478434276024629E-3</v>
      </c>
      <c r="BL4" s="38">
        <f>INDEX(Repayments!$B$2:$I$87,MATCH(BL$2,Repayments!$A$2:$A$87,0),MATCH($B$6,Repayments!$B$1:$I$1,0))</f>
        <v>6.0358734793957442E-3</v>
      </c>
      <c r="BM4" s="38">
        <f>INDEX(Repayments!$B$2:$I$87,MATCH(BM$2,Repayments!$A$2:$A$87,0),MATCH($B$6,Repayments!$B$1:$I$1,0))</f>
        <v>3.3092443462877227E-3</v>
      </c>
      <c r="BN4" s="38">
        <f>INDEX(Repayments!$B$2:$I$87,MATCH(BN$2,Repayments!$A$2:$A$87,0),MATCH($B$6,Repayments!$B$1:$I$1,0))</f>
        <v>1.141046948397881E-3</v>
      </c>
      <c r="BO4" s="38">
        <f>INDEX(Repayments!$B$2:$I$87,MATCH(BO$2,Repayments!$A$2:$A$87,0),MATCH($B$6,Repayments!$B$1:$I$1,0))</f>
        <v>0</v>
      </c>
      <c r="BP4" s="38">
        <f>INDEX(Repayments!$B$2:$I$87,MATCH(BP$2,Repayments!$A$2:$A$87,0),MATCH($B$6,Repayments!$B$1:$I$1,0))</f>
        <v>0</v>
      </c>
      <c r="BQ4" s="38">
        <f>INDEX(Repayments!$B$2:$I$87,MATCH(BQ$2,Repayments!$A$2:$A$87,0),MATCH($B$6,Repayments!$B$1:$I$1,0))</f>
        <v>0</v>
      </c>
      <c r="BR4" s="38">
        <f>INDEX(Repayments!$B$2:$I$87,MATCH(BR$2,Repayments!$A$2:$A$87,0),MATCH($B$6,Repayments!$B$1:$I$1,0))</f>
        <v>0</v>
      </c>
      <c r="BS4" s="38">
        <f>INDEX(Repayments!$B$2:$I$87,MATCH(BS$2,Repayments!$A$2:$A$87,0),MATCH($B$6,Repayments!$B$1:$I$1,0))</f>
        <v>0</v>
      </c>
      <c r="BT4" s="38">
        <f>INDEX(Repayments!$B$2:$I$87,MATCH(BT$2,Repayments!$A$2:$A$87,0),MATCH($B$6,Repayments!$B$1:$I$1,0))</f>
        <v>0</v>
      </c>
      <c r="BU4" s="38">
        <f>INDEX(Repayments!$B$2:$I$87,MATCH(BU$2,Repayments!$A$2:$A$87,0),MATCH($B$6,Repayments!$B$1:$I$1,0))</f>
        <v>0</v>
      </c>
      <c r="BV4" s="38">
        <f>INDEX(Repayments!$B$2:$I$87,MATCH(BV$2,Repayments!$A$2:$A$87,0),MATCH($B$6,Repayments!$B$1:$I$1,0))</f>
        <v>0</v>
      </c>
      <c r="BW4" s="38">
        <f>INDEX(Repayments!$B$2:$I$87,MATCH(BW$2,Repayments!$A$2:$A$87,0),MATCH($B$6,Repayments!$B$1:$I$1,0))</f>
        <v>0</v>
      </c>
      <c r="BX4" s="38">
        <f>INDEX(Repayments!$B$2:$I$87,MATCH(BX$2,Repayments!$A$2:$A$87,0),MATCH($B$6,Repayments!$B$1:$I$1,0))</f>
        <v>0</v>
      </c>
      <c r="BY4" s="38">
        <f>INDEX(Repayments!$B$2:$I$87,MATCH(BY$2,Repayments!$A$2:$A$87,0),MATCH($B$6,Repayments!$B$1:$I$1,0))</f>
        <v>0</v>
      </c>
      <c r="BZ4" s="38">
        <f>INDEX(Repayments!$B$2:$I$87,MATCH(BZ$2,Repayments!$A$2:$A$87,0),MATCH($B$6,Repayments!$B$1:$I$1,0))</f>
        <v>0</v>
      </c>
      <c r="CA4" s="38">
        <f>INDEX(Repayments!$B$2:$I$87,MATCH(CA$2,Repayments!$A$2:$A$87,0),MATCH($B$6,Repayments!$B$1:$I$1,0))</f>
        <v>0</v>
      </c>
      <c r="CB4" s="38">
        <f>INDEX(Repayments!$B$2:$I$87,MATCH(CB$2,Repayments!$A$2:$A$87,0),MATCH($B$6,Repayments!$B$1:$I$1,0))</f>
        <v>0</v>
      </c>
      <c r="CC4" s="38">
        <f>INDEX(Repayments!$B$2:$I$87,MATCH(CC$2,Repayments!$A$2:$A$87,0),MATCH($B$6,Repayments!$B$1:$I$1,0))</f>
        <v>0</v>
      </c>
      <c r="CD4" s="38">
        <f>INDEX(Repayments!$B$2:$I$87,MATCH(CD$2,Repayments!$A$2:$A$87,0),MATCH($B$6,Repayments!$B$1:$I$1,0))</f>
        <v>0</v>
      </c>
      <c r="CE4" s="38">
        <f>INDEX(Repayments!$B$2:$I$87,MATCH(CE$2,Repayments!$A$2:$A$87,0),MATCH($B$6,Repayments!$B$1:$I$1,0))</f>
        <v>0</v>
      </c>
      <c r="CF4" s="38">
        <f>INDEX(Repayments!$B$2:$I$87,MATCH(CF$2,Repayments!$A$2:$A$87,0),MATCH($B$6,Repayments!$B$1:$I$1,0))</f>
        <v>0</v>
      </c>
      <c r="CG4" s="38">
        <f>INDEX(Repayments!$B$2:$I$87,MATCH(CG$2,Repayments!$A$2:$A$87,0),MATCH($B$6,Repayments!$B$1:$I$1,0))</f>
        <v>0</v>
      </c>
      <c r="CH4" s="38">
        <f>INDEX(Repayments!$B$2:$I$87,MATCH(CH$2,Repayments!$A$2:$A$87,0),MATCH($B$6,Repayments!$B$1:$I$1,0))</f>
        <v>0</v>
      </c>
      <c r="CI4" s="38">
        <f>INDEX(Repayments!$B$2:$I$87,MATCH(CI$2,Repayments!$A$2:$A$87,0),MATCH($B$6,Repayments!$B$1:$I$1,0))</f>
        <v>0</v>
      </c>
      <c r="CJ4" s="38">
        <f>INDEX(Repayments!$B$2:$I$87,MATCH(CJ$2,Repayments!$A$2:$A$87,0),MATCH($B$6,Repayments!$B$1:$I$1,0))</f>
        <v>0</v>
      </c>
      <c r="CK4" s="38">
        <f>INDEX(Repayments!$B$2:$I$87,MATCH(CK$2,Repayments!$A$2:$A$87,0),MATCH($B$6,Repayments!$B$1:$I$1,0))</f>
        <v>0</v>
      </c>
      <c r="CL4" s="38">
        <f>INDEX(Repayments!$B$2:$I$87,MATCH(CL$2,Repayments!$A$2:$A$87,0),MATCH($B$6,Repayments!$B$1:$I$1,0))</f>
        <v>0</v>
      </c>
    </row>
    <row r="5" spans="1:90" x14ac:dyDescent="0.3">
      <c r="A5" s="70" t="s">
        <v>14</v>
      </c>
      <c r="B5" s="71">
        <f>B4/12</f>
        <v>8.2500000000000004E-3</v>
      </c>
      <c r="C5" s="111"/>
      <c r="D5" s="100"/>
      <c r="E5" s="35" t="s">
        <v>26</v>
      </c>
      <c r="F5" s="39">
        <f t="shared" ref="F5:AK5" si="5">IF(F$2&gt;$B$6,0,F$4*$B$2)</f>
        <v>3000000</v>
      </c>
      <c r="G5" s="39">
        <f t="shared" si="5"/>
        <v>2927294.568411449</v>
      </c>
      <c r="H5" s="39">
        <f t="shared" si="5"/>
        <v>2801934.5284233368</v>
      </c>
      <c r="I5" s="39">
        <f t="shared" si="5"/>
        <v>2701760.741804793</v>
      </c>
      <c r="J5" s="39">
        <f t="shared" si="5"/>
        <v>2606235.2686727559</v>
      </c>
      <c r="K5" s="39">
        <f t="shared" si="5"/>
        <v>2513495.6467744154</v>
      </c>
      <c r="L5" s="39">
        <f t="shared" si="5"/>
        <v>2425688.482266726</v>
      </c>
      <c r="M5" s="39">
        <f t="shared" si="5"/>
        <v>2328760.3802076946</v>
      </c>
      <c r="N5" s="39">
        <f t="shared" si="5"/>
        <v>2223316.6847582916</v>
      </c>
      <c r="O5" s="39">
        <f t="shared" si="5"/>
        <v>2124684.3807493555</v>
      </c>
      <c r="P5" s="39">
        <f t="shared" si="5"/>
        <v>2028734.8036149251</v>
      </c>
      <c r="Q5" s="39">
        <f t="shared" si="5"/>
        <v>1933140.2427116835</v>
      </c>
      <c r="R5" s="39">
        <f t="shared" si="5"/>
        <v>1839134.2509267831</v>
      </c>
      <c r="S5" s="39">
        <f t="shared" si="5"/>
        <v>1745328.3270472356</v>
      </c>
      <c r="T5" s="39">
        <f t="shared" si="5"/>
        <v>1656147.8784160239</v>
      </c>
      <c r="U5" s="39">
        <f t="shared" si="5"/>
        <v>1569885.4545273182</v>
      </c>
      <c r="V5" s="39">
        <f t="shared" si="5"/>
        <v>1487117.5383742107</v>
      </c>
      <c r="W5" s="39">
        <f t="shared" si="5"/>
        <v>1410157.9207484077</v>
      </c>
      <c r="X5" s="39">
        <f t="shared" si="5"/>
        <v>1335622.6031310612</v>
      </c>
      <c r="Y5" s="39">
        <f t="shared" si="5"/>
        <v>1264349.9529633007</v>
      </c>
      <c r="Z5" s="39">
        <f t="shared" si="5"/>
        <v>1197376.0575585205</v>
      </c>
      <c r="AA5" s="39">
        <f t="shared" si="5"/>
        <v>1133947.4374561007</v>
      </c>
      <c r="AB5" s="39">
        <f t="shared" si="5"/>
        <v>1073231.2865729071</v>
      </c>
      <c r="AC5" s="39">
        <f t="shared" si="5"/>
        <v>1016236.3533232507</v>
      </c>
      <c r="AD5" s="39">
        <f t="shared" si="5"/>
        <v>963996.3579990518</v>
      </c>
      <c r="AE5" s="39">
        <f t="shared" si="5"/>
        <v>917572.93598415097</v>
      </c>
      <c r="AF5" s="39">
        <f t="shared" si="5"/>
        <v>875842.65602076775</v>
      </c>
      <c r="AG5" s="39">
        <f t="shared" si="5"/>
        <v>833115.16487453401</v>
      </c>
      <c r="AH5" s="39">
        <f t="shared" si="5"/>
        <v>789632.38136198849</v>
      </c>
      <c r="AI5" s="39">
        <f t="shared" si="5"/>
        <v>750392.34638298966</v>
      </c>
      <c r="AJ5" s="39">
        <f t="shared" si="5"/>
        <v>713436.96500025794</v>
      </c>
      <c r="AK5" s="39">
        <f t="shared" si="5"/>
        <v>676215.91838289215</v>
      </c>
      <c r="AL5" s="39">
        <f t="shared" ref="AL5:BQ5" si="6">IF(AL$2&gt;$B$6,0,AL$4*$B$2)</f>
        <v>639108.20257274015</v>
      </c>
      <c r="AM5" s="39">
        <f t="shared" si="6"/>
        <v>602296.38094277016</v>
      </c>
      <c r="AN5" s="39">
        <f t="shared" si="6"/>
        <v>568081.46613456646</v>
      </c>
      <c r="AO5" s="39">
        <f t="shared" si="6"/>
        <v>535560.42145463894</v>
      </c>
      <c r="AP5" s="39">
        <f t="shared" si="6"/>
        <v>502196.35837149475</v>
      </c>
      <c r="AQ5" s="39">
        <f t="shared" si="6"/>
        <v>469014.50079544773</v>
      </c>
      <c r="AR5" s="39">
        <f t="shared" si="6"/>
        <v>436366.17585837143</v>
      </c>
      <c r="AS5" s="39">
        <f t="shared" si="6"/>
        <v>405267.50286533678</v>
      </c>
      <c r="AT5" s="39">
        <f t="shared" si="6"/>
        <v>374955.03132522193</v>
      </c>
      <c r="AU5" s="39">
        <f t="shared" si="6"/>
        <v>344328.05519611324</v>
      </c>
      <c r="AV5" s="39">
        <f t="shared" si="6"/>
        <v>316162.49605300027</v>
      </c>
      <c r="AW5" s="39">
        <f t="shared" si="6"/>
        <v>290257.73905609123</v>
      </c>
      <c r="AX5" s="39">
        <f t="shared" si="6"/>
        <v>264426.04285817262</v>
      </c>
      <c r="AY5" s="39">
        <f t="shared" si="6"/>
        <v>239582.73471527948</v>
      </c>
      <c r="AZ5" s="39">
        <f t="shared" si="6"/>
        <v>216023.07958073361</v>
      </c>
      <c r="BA5" s="39">
        <f t="shared" si="6"/>
        <v>193354.56589015273</v>
      </c>
      <c r="BB5" s="39">
        <f t="shared" si="6"/>
        <v>171817.82433403679</v>
      </c>
      <c r="BC5" s="39">
        <f t="shared" si="6"/>
        <v>151356.85813897511</v>
      </c>
      <c r="BD5" s="39">
        <f t="shared" si="6"/>
        <v>132458.14325141403</v>
      </c>
      <c r="BE5" s="39">
        <f t="shared" si="6"/>
        <v>114793.629811569</v>
      </c>
      <c r="BF5" s="39">
        <f t="shared" si="6"/>
        <v>98204.439389146472</v>
      </c>
      <c r="BG5" s="39">
        <f t="shared" si="6"/>
        <v>82792.851477496457</v>
      </c>
      <c r="BH5" s="39">
        <f t="shared" si="6"/>
        <v>68526.974550408209</v>
      </c>
      <c r="BI5" s="39">
        <f t="shared" si="6"/>
        <v>54920.440746554334</v>
      </c>
      <c r="BJ5" s="39">
        <f t="shared" si="6"/>
        <v>41729.978101368848</v>
      </c>
      <c r="BK5" s="39">
        <f t="shared" si="6"/>
        <v>29243.530282807387</v>
      </c>
      <c r="BL5" s="39">
        <f t="shared" si="6"/>
        <v>18107.620438187234</v>
      </c>
      <c r="BM5" s="39">
        <f t="shared" si="6"/>
        <v>9927.733038863169</v>
      </c>
      <c r="BN5" s="39">
        <f t="shared" si="6"/>
        <v>3423.1408451936431</v>
      </c>
      <c r="BO5" s="39">
        <f t="shared" si="6"/>
        <v>0</v>
      </c>
      <c r="BP5" s="39">
        <f t="shared" si="6"/>
        <v>0</v>
      </c>
      <c r="BQ5" s="39">
        <f t="shared" si="6"/>
        <v>0</v>
      </c>
      <c r="BR5" s="39">
        <f t="shared" ref="BR5:CL5" si="7">IF(BR$2&gt;$B$6,0,BR$4*$B$2)</f>
        <v>0</v>
      </c>
      <c r="BS5" s="39">
        <f t="shared" si="7"/>
        <v>0</v>
      </c>
      <c r="BT5" s="39">
        <f t="shared" si="7"/>
        <v>0</v>
      </c>
      <c r="BU5" s="39">
        <f t="shared" si="7"/>
        <v>0</v>
      </c>
      <c r="BV5" s="39">
        <f t="shared" si="7"/>
        <v>0</v>
      </c>
      <c r="BW5" s="39">
        <f t="shared" si="7"/>
        <v>0</v>
      </c>
      <c r="BX5" s="39">
        <f t="shared" si="7"/>
        <v>0</v>
      </c>
      <c r="BY5" s="39">
        <f t="shared" si="7"/>
        <v>0</v>
      </c>
      <c r="BZ5" s="39">
        <f t="shared" si="7"/>
        <v>0</v>
      </c>
      <c r="CA5" s="39">
        <f t="shared" si="7"/>
        <v>0</v>
      </c>
      <c r="CB5" s="39">
        <f t="shared" si="7"/>
        <v>0</v>
      </c>
      <c r="CC5" s="39">
        <f t="shared" si="7"/>
        <v>0</v>
      </c>
      <c r="CD5" s="39">
        <f t="shared" si="7"/>
        <v>0</v>
      </c>
      <c r="CE5" s="39">
        <f t="shared" si="7"/>
        <v>0</v>
      </c>
      <c r="CF5" s="39">
        <f t="shared" si="7"/>
        <v>0</v>
      </c>
      <c r="CG5" s="39">
        <f t="shared" si="7"/>
        <v>0</v>
      </c>
      <c r="CH5" s="39">
        <f t="shared" si="7"/>
        <v>0</v>
      </c>
      <c r="CI5" s="39">
        <f t="shared" si="7"/>
        <v>0</v>
      </c>
      <c r="CJ5" s="39">
        <f t="shared" si="7"/>
        <v>0</v>
      </c>
      <c r="CK5" s="39">
        <f t="shared" si="7"/>
        <v>0</v>
      </c>
      <c r="CL5" s="39">
        <f t="shared" si="7"/>
        <v>0</v>
      </c>
    </row>
    <row r="6" spans="1:90" x14ac:dyDescent="0.3">
      <c r="A6" s="110" t="s">
        <v>15</v>
      </c>
      <c r="B6" s="110">
        <v>60</v>
      </c>
      <c r="C6" s="111"/>
      <c r="D6" s="100"/>
      <c r="E6" s="34" t="s">
        <v>24</v>
      </c>
      <c r="F6" s="40">
        <f>F5-F7</f>
        <v>3000000</v>
      </c>
      <c r="G6" s="41">
        <f t="shared" ref="G6:BR6" si="8">G5-G7</f>
        <v>2923817.1216586875</v>
      </c>
      <c r="H6" s="41">
        <f t="shared" si="8"/>
        <v>2791377.7204228686</v>
      </c>
      <c r="I6" s="41">
        <f t="shared" si="8"/>
        <v>2681790.5084661907</v>
      </c>
      <c r="J6" s="41">
        <f t="shared" si="8"/>
        <v>2576374.0531089897</v>
      </c>
      <c r="K6" s="41">
        <f t="shared" si="8"/>
        <v>2475812.7984526665</v>
      </c>
      <c r="L6" s="41">
        <f t="shared" si="8"/>
        <v>2376918.9671060108</v>
      </c>
      <c r="M6" s="41">
        <f t="shared" si="8"/>
        <v>2270215.2726355521</v>
      </c>
      <c r="N6" s="41">
        <f t="shared" si="8"/>
        <v>2152269.0404184391</v>
      </c>
      <c r="O6" s="41">
        <f t="shared" si="8"/>
        <v>2045739.8188116557</v>
      </c>
      <c r="P6" s="41">
        <f t="shared" si="8"/>
        <v>1939899.8722965233</v>
      </c>
      <c r="Q6" s="41">
        <f t="shared" si="8"/>
        <v>1835708.9635870869</v>
      </c>
      <c r="R6" s="41">
        <f t="shared" si="8"/>
        <v>1733463.2399230523</v>
      </c>
      <c r="S6" s="41">
        <f t="shared" si="8"/>
        <v>1629254.5653591608</v>
      </c>
      <c r="T6" s="41">
        <f t="shared" si="8"/>
        <v>1533370.0837223744</v>
      </c>
      <c r="U6" s="41">
        <f t="shared" si="8"/>
        <v>1436075.8480639688</v>
      </c>
      <c r="V6" s="41">
        <f t="shared" si="8"/>
        <v>1346539.048891888</v>
      </c>
      <c r="W6" s="41">
        <f t="shared" si="8"/>
        <v>1262075.9349736131</v>
      </c>
      <c r="X6" s="41">
        <f t="shared" si="8"/>
        <v>1181486.2361829018</v>
      </c>
      <c r="Y6" s="41">
        <f t="shared" si="8"/>
        <v>1103431.2570359795</v>
      </c>
      <c r="Z6" s="41">
        <f t="shared" si="8"/>
        <v>1030960.8643942639</v>
      </c>
      <c r="AA6" s="41">
        <f t="shared" si="8"/>
        <v>962333.14438627427</v>
      </c>
      <c r="AB6" s="41">
        <f t="shared" si="8"/>
        <v>897066.78648135951</v>
      </c>
      <c r="AC6" s="41">
        <f t="shared" si="8"/>
        <v>835084.80097703997</v>
      </c>
      <c r="AD6" s="41">
        <f t="shared" si="8"/>
        <v>778633.89699756342</v>
      </c>
      <c r="AE6" s="41">
        <f t="shared" si="8"/>
        <v>726958.43195726362</v>
      </c>
      <c r="AF6" s="41">
        <f t="shared" si="8"/>
        <v>680174.06034182967</v>
      </c>
      <c r="AG6" s="41">
        <f t="shared" si="8"/>
        <v>634772.45760641177</v>
      </c>
      <c r="AH6" s="41">
        <f t="shared" si="8"/>
        <v>587840.766975782</v>
      </c>
      <c r="AI6" s="41">
        <f t="shared" si="8"/>
        <v>546204.92693853099</v>
      </c>
      <c r="AJ6" s="41">
        <f t="shared" si="8"/>
        <v>506716.95609668724</v>
      </c>
      <c r="AK6" s="41">
        <f t="shared" si="8"/>
        <v>467053.19387099391</v>
      </c>
      <c r="AL6" s="41">
        <f t="shared" si="8"/>
        <v>428339.17572004296</v>
      </c>
      <c r="AM6" s="41">
        <f t="shared" si="8"/>
        <v>388848.85663641762</v>
      </c>
      <c r="AN6" s="41">
        <f t="shared" si="8"/>
        <v>353183.20436299103</v>
      </c>
      <c r="AO6" s="41">
        <f t="shared" si="8"/>
        <v>318734.08243044355</v>
      </c>
      <c r="AP6" s="41">
        <f t="shared" si="8"/>
        <v>283549.3177002822</v>
      </c>
      <c r="AQ6" s="41">
        <f t="shared" si="8"/>
        <v>248518.74663974455</v>
      </c>
      <c r="AR6" s="41">
        <f t="shared" si="8"/>
        <v>215154.23135599762</v>
      </c>
      <c r="AS6" s="41">
        <f t="shared" si="8"/>
        <v>182509.16789397871</v>
      </c>
      <c r="AT6" s="41">
        <f t="shared" si="8"/>
        <v>150840.1916429236</v>
      </c>
      <c r="AU6" s="41">
        <f t="shared" si="8"/>
        <v>119030.07326981836</v>
      </c>
      <c r="AV6" s="41">
        <f t="shared" si="8"/>
        <v>90372.631248724298</v>
      </c>
      <c r="AW6" s="41">
        <f t="shared" si="8"/>
        <v>63316.473737059365</v>
      </c>
      <c r="AX6" s="41">
        <f t="shared" si="8"/>
        <v>36733.110934922908</v>
      </c>
      <c r="AY6" s="41">
        <f t="shared" si="8"/>
        <v>10467.152250657615</v>
      </c>
      <c r="AZ6" s="41">
        <f t="shared" si="8"/>
        <v>0</v>
      </c>
      <c r="BA6" s="41">
        <f t="shared" si="8"/>
        <v>0</v>
      </c>
      <c r="BB6" s="41">
        <f t="shared" si="8"/>
        <v>0</v>
      </c>
      <c r="BC6" s="41">
        <f t="shared" si="8"/>
        <v>0</v>
      </c>
      <c r="BD6" s="41">
        <f t="shared" si="8"/>
        <v>0</v>
      </c>
      <c r="BE6" s="41">
        <f t="shared" si="8"/>
        <v>0</v>
      </c>
      <c r="BF6" s="41">
        <f t="shared" si="8"/>
        <v>0</v>
      </c>
      <c r="BG6" s="41">
        <f t="shared" si="8"/>
        <v>0</v>
      </c>
      <c r="BH6" s="41">
        <f t="shared" si="8"/>
        <v>0</v>
      </c>
      <c r="BI6" s="41">
        <f t="shared" si="8"/>
        <v>0</v>
      </c>
      <c r="BJ6" s="41">
        <f t="shared" si="8"/>
        <v>0</v>
      </c>
      <c r="BK6" s="41">
        <f t="shared" si="8"/>
        <v>0</v>
      </c>
      <c r="BL6" s="41">
        <f t="shared" si="8"/>
        <v>0</v>
      </c>
      <c r="BM6" s="41">
        <f t="shared" si="8"/>
        <v>0</v>
      </c>
      <c r="BN6" s="41">
        <f t="shared" si="8"/>
        <v>0</v>
      </c>
      <c r="BO6" s="41">
        <f>BO5-BO7</f>
        <v>0</v>
      </c>
      <c r="BP6" s="41">
        <f t="shared" si="8"/>
        <v>0</v>
      </c>
      <c r="BQ6" s="41">
        <f t="shared" si="8"/>
        <v>0</v>
      </c>
      <c r="BR6" s="41">
        <f t="shared" si="8"/>
        <v>0</v>
      </c>
      <c r="BS6" s="41">
        <f t="shared" ref="BS6:CL6" si="9">BS5-BS7</f>
        <v>0</v>
      </c>
      <c r="BT6" s="41">
        <f t="shared" si="9"/>
        <v>0</v>
      </c>
      <c r="BU6" s="41">
        <f t="shared" si="9"/>
        <v>0</v>
      </c>
      <c r="BV6" s="41">
        <f t="shared" si="9"/>
        <v>0</v>
      </c>
      <c r="BW6" s="41">
        <f t="shared" si="9"/>
        <v>0</v>
      </c>
      <c r="BX6" s="41">
        <f t="shared" si="9"/>
        <v>0</v>
      </c>
      <c r="BY6" s="41">
        <f t="shared" si="9"/>
        <v>0</v>
      </c>
      <c r="BZ6" s="41">
        <f t="shared" si="9"/>
        <v>0</v>
      </c>
      <c r="CA6" s="41">
        <f t="shared" si="9"/>
        <v>0</v>
      </c>
      <c r="CB6" s="41">
        <f t="shared" si="9"/>
        <v>0</v>
      </c>
      <c r="CC6" s="41">
        <f t="shared" si="9"/>
        <v>0</v>
      </c>
      <c r="CD6" s="41">
        <f t="shared" si="9"/>
        <v>0</v>
      </c>
      <c r="CE6" s="41">
        <f t="shared" si="9"/>
        <v>0</v>
      </c>
      <c r="CF6" s="41">
        <f t="shared" si="9"/>
        <v>0</v>
      </c>
      <c r="CG6" s="41">
        <f t="shared" si="9"/>
        <v>0</v>
      </c>
      <c r="CH6" s="41">
        <f t="shared" si="9"/>
        <v>0</v>
      </c>
      <c r="CI6" s="41">
        <f t="shared" si="9"/>
        <v>0</v>
      </c>
      <c r="CJ6" s="41">
        <f t="shared" si="9"/>
        <v>0</v>
      </c>
      <c r="CK6" s="41">
        <f t="shared" si="9"/>
        <v>0</v>
      </c>
      <c r="CL6" s="41">
        <f t="shared" si="9"/>
        <v>0</v>
      </c>
    </row>
    <row r="7" spans="1:90" x14ac:dyDescent="0.3">
      <c r="A7" s="2"/>
      <c r="B7" s="2"/>
      <c r="C7" s="2"/>
      <c r="D7" s="100"/>
      <c r="E7" s="34" t="s">
        <v>25</v>
      </c>
      <c r="F7" s="40">
        <v>0</v>
      </c>
      <c r="G7" s="40">
        <f t="shared" ref="G7:AL7" si="10">IF($G5=0,0,IF((F7-G21)&gt;G$5,G$5,(F7-G21)))</f>
        <v>3477.4467527614693</v>
      </c>
      <c r="H7" s="40">
        <f t="shared" si="10"/>
        <v>10556.808000468272</v>
      </c>
      <c r="I7" s="40">
        <f t="shared" si="10"/>
        <v>19970.233338602142</v>
      </c>
      <c r="J7" s="40">
        <f t="shared" si="10"/>
        <v>29861.215563766167</v>
      </c>
      <c r="K7" s="40">
        <f t="shared" si="10"/>
        <v>37682.848321748999</v>
      </c>
      <c r="L7" s="40">
        <f t="shared" si="10"/>
        <v>48769.515160715178</v>
      </c>
      <c r="M7" s="40">
        <f t="shared" si="10"/>
        <v>58545.107572142384</v>
      </c>
      <c r="N7" s="40">
        <f t="shared" si="10"/>
        <v>71047.644339852384</v>
      </c>
      <c r="O7" s="40">
        <f t="shared" si="10"/>
        <v>78944.561937699735</v>
      </c>
      <c r="P7" s="40">
        <f t="shared" si="10"/>
        <v>88834.931318401839</v>
      </c>
      <c r="Q7" s="40">
        <f t="shared" si="10"/>
        <v>97431.279124596651</v>
      </c>
      <c r="R7" s="40">
        <f t="shared" si="10"/>
        <v>105671.01100373076</v>
      </c>
      <c r="S7" s="40">
        <f t="shared" si="10"/>
        <v>116073.76168807485</v>
      </c>
      <c r="T7" s="40">
        <f t="shared" si="10"/>
        <v>122777.79469364954</v>
      </c>
      <c r="U7" s="40">
        <f t="shared" si="10"/>
        <v>133809.60646334945</v>
      </c>
      <c r="V7" s="40">
        <f t="shared" si="10"/>
        <v>140578.48948232265</v>
      </c>
      <c r="W7" s="40">
        <f t="shared" si="10"/>
        <v>148081.98577479462</v>
      </c>
      <c r="X7" s="40">
        <f t="shared" si="10"/>
        <v>154136.36694815938</v>
      </c>
      <c r="Y7" s="40">
        <f t="shared" si="10"/>
        <v>160918.6959273213</v>
      </c>
      <c r="Z7" s="40">
        <f t="shared" si="10"/>
        <v>166415.19316425649</v>
      </c>
      <c r="AA7" s="40">
        <f t="shared" si="10"/>
        <v>171614.29306982647</v>
      </c>
      <c r="AB7" s="40">
        <f t="shared" si="10"/>
        <v>176164.50009154767</v>
      </c>
      <c r="AC7" s="40">
        <f t="shared" si="10"/>
        <v>181151.55234621072</v>
      </c>
      <c r="AD7" s="40">
        <f t="shared" si="10"/>
        <v>185362.46100148841</v>
      </c>
      <c r="AE7" s="40">
        <f t="shared" si="10"/>
        <v>190614.50402688736</v>
      </c>
      <c r="AF7" s="40">
        <f t="shared" si="10"/>
        <v>195668.59567893815</v>
      </c>
      <c r="AG7" s="40">
        <f t="shared" si="10"/>
        <v>198342.70726812221</v>
      </c>
      <c r="AH7" s="40">
        <f t="shared" si="10"/>
        <v>201791.61438620652</v>
      </c>
      <c r="AI7" s="40">
        <f t="shared" si="10"/>
        <v>204187.4194444587</v>
      </c>
      <c r="AJ7" s="40">
        <f t="shared" si="10"/>
        <v>206720.00890357074</v>
      </c>
      <c r="AK7" s="40">
        <f t="shared" si="10"/>
        <v>209162.72451189821</v>
      </c>
      <c r="AL7" s="40">
        <f t="shared" si="10"/>
        <v>210769.02685269719</v>
      </c>
      <c r="AM7" s="40">
        <f t="shared" ref="AM7:BR7" si="11">IF($G5=0,0,IF((AL7-AM21)&gt;AM$5,AM$5,(AL7-AM21)))</f>
        <v>213447.52430635254</v>
      </c>
      <c r="AN7" s="40">
        <f t="shared" si="11"/>
        <v>214898.26177157543</v>
      </c>
      <c r="AO7" s="40">
        <f t="shared" si="11"/>
        <v>216826.33902419539</v>
      </c>
      <c r="AP7" s="40">
        <f t="shared" si="11"/>
        <v>218647.04067121257</v>
      </c>
      <c r="AQ7" s="40">
        <f t="shared" si="11"/>
        <v>220495.75415570318</v>
      </c>
      <c r="AR7" s="40">
        <f t="shared" si="11"/>
        <v>221211.94450237381</v>
      </c>
      <c r="AS7" s="40">
        <f t="shared" si="11"/>
        <v>222758.33497135807</v>
      </c>
      <c r="AT7" s="40">
        <f t="shared" si="11"/>
        <v>224114.83968229833</v>
      </c>
      <c r="AU7" s="40">
        <f t="shared" si="11"/>
        <v>225297.98192629489</v>
      </c>
      <c r="AV7" s="40">
        <f t="shared" si="11"/>
        <v>225789.86480427597</v>
      </c>
      <c r="AW7" s="40">
        <f t="shared" si="11"/>
        <v>226941.26531903187</v>
      </c>
      <c r="AX7" s="40">
        <f t="shared" si="11"/>
        <v>227692.93192324971</v>
      </c>
      <c r="AY7" s="40">
        <f t="shared" si="11"/>
        <v>229115.58246462187</v>
      </c>
      <c r="AZ7" s="40">
        <f t="shared" si="11"/>
        <v>216023.07958073361</v>
      </c>
      <c r="BA7" s="40">
        <f t="shared" si="11"/>
        <v>193354.56589015273</v>
      </c>
      <c r="BB7" s="40">
        <f t="shared" si="11"/>
        <v>171817.82433403679</v>
      </c>
      <c r="BC7" s="40">
        <f t="shared" si="11"/>
        <v>151356.85813897511</v>
      </c>
      <c r="BD7" s="40">
        <f t="shared" si="11"/>
        <v>132458.14325141403</v>
      </c>
      <c r="BE7" s="40">
        <f t="shared" si="11"/>
        <v>114793.629811569</v>
      </c>
      <c r="BF7" s="40">
        <f t="shared" si="11"/>
        <v>98204.439389146472</v>
      </c>
      <c r="BG7" s="40">
        <f t="shared" si="11"/>
        <v>82792.851477496457</v>
      </c>
      <c r="BH7" s="40">
        <f t="shared" si="11"/>
        <v>68526.974550408209</v>
      </c>
      <c r="BI7" s="40">
        <f t="shared" si="11"/>
        <v>54920.440746554334</v>
      </c>
      <c r="BJ7" s="40">
        <f t="shared" si="11"/>
        <v>41729.978101368848</v>
      </c>
      <c r="BK7" s="40">
        <f t="shared" si="11"/>
        <v>29243.530282807387</v>
      </c>
      <c r="BL7" s="40">
        <f t="shared" si="11"/>
        <v>18107.620438187234</v>
      </c>
      <c r="BM7" s="40">
        <f t="shared" si="11"/>
        <v>9927.733038863169</v>
      </c>
      <c r="BN7" s="40">
        <f t="shared" si="11"/>
        <v>3423.1408451936431</v>
      </c>
      <c r="BO7" s="40">
        <f t="shared" si="11"/>
        <v>0</v>
      </c>
      <c r="BP7" s="40">
        <f t="shared" si="11"/>
        <v>0</v>
      </c>
      <c r="BQ7" s="40">
        <f t="shared" si="11"/>
        <v>0</v>
      </c>
      <c r="BR7" s="40">
        <f t="shared" si="11"/>
        <v>0</v>
      </c>
      <c r="BS7" s="40">
        <f t="shared" ref="BS7:CL7" si="12">IF($G5=0,0,IF((BR7-BS21)&gt;BS$5,BS$5,(BR7-BS21)))</f>
        <v>0</v>
      </c>
      <c r="BT7" s="40">
        <f t="shared" si="12"/>
        <v>0</v>
      </c>
      <c r="BU7" s="40">
        <f t="shared" si="12"/>
        <v>0</v>
      </c>
      <c r="BV7" s="40">
        <f t="shared" si="12"/>
        <v>0</v>
      </c>
      <c r="BW7" s="40">
        <f t="shared" si="12"/>
        <v>0</v>
      </c>
      <c r="BX7" s="40">
        <f t="shared" si="12"/>
        <v>0</v>
      </c>
      <c r="BY7" s="40">
        <f t="shared" si="12"/>
        <v>0</v>
      </c>
      <c r="BZ7" s="40">
        <f t="shared" si="12"/>
        <v>0</v>
      </c>
      <c r="CA7" s="40">
        <f t="shared" si="12"/>
        <v>0</v>
      </c>
      <c r="CB7" s="40">
        <f t="shared" si="12"/>
        <v>0</v>
      </c>
      <c r="CC7" s="40">
        <f t="shared" si="12"/>
        <v>0</v>
      </c>
      <c r="CD7" s="40">
        <f t="shared" si="12"/>
        <v>0</v>
      </c>
      <c r="CE7" s="40">
        <f t="shared" si="12"/>
        <v>0</v>
      </c>
      <c r="CF7" s="40">
        <f t="shared" si="12"/>
        <v>0</v>
      </c>
      <c r="CG7" s="40">
        <f t="shared" si="12"/>
        <v>0</v>
      </c>
      <c r="CH7" s="40">
        <f t="shared" si="12"/>
        <v>0</v>
      </c>
      <c r="CI7" s="40">
        <f t="shared" si="12"/>
        <v>0</v>
      </c>
      <c r="CJ7" s="40">
        <f t="shared" si="12"/>
        <v>0</v>
      </c>
      <c r="CK7" s="40">
        <f t="shared" si="12"/>
        <v>0</v>
      </c>
      <c r="CL7" s="40">
        <f t="shared" si="12"/>
        <v>0</v>
      </c>
    </row>
    <row r="8" spans="1:90" x14ac:dyDescent="0.3">
      <c r="A8" s="68" t="s">
        <v>16</v>
      </c>
      <c r="B8" s="69">
        <f>PMT(B4/12,B6,-B2)</f>
        <v>63593.622256099625</v>
      </c>
      <c r="C8" s="3"/>
      <c r="D8" s="100"/>
      <c r="E8" s="42" t="s">
        <v>30</v>
      </c>
      <c r="F8" s="43"/>
      <c r="G8" s="43"/>
      <c r="H8" s="43"/>
      <c r="I8" s="43"/>
      <c r="J8" s="43"/>
      <c r="K8" s="43"/>
      <c r="L8" s="43"/>
      <c r="M8" s="44">
        <f>IF(M$5=0,0,G$7)</f>
        <v>3477.4467527614693</v>
      </c>
      <c r="N8" s="44">
        <f t="shared" ref="N8:BY8" si="13">IF(N$5=0,0,H$7)</f>
        <v>10556.808000468272</v>
      </c>
      <c r="O8" s="44">
        <f t="shared" si="13"/>
        <v>19970.233338602142</v>
      </c>
      <c r="P8" s="44">
        <f t="shared" si="13"/>
        <v>29861.215563766167</v>
      </c>
      <c r="Q8" s="44">
        <f t="shared" si="13"/>
        <v>37682.848321748999</v>
      </c>
      <c r="R8" s="44">
        <f t="shared" si="13"/>
        <v>48769.515160715178</v>
      </c>
      <c r="S8" s="44">
        <f t="shared" si="13"/>
        <v>58545.107572142384</v>
      </c>
      <c r="T8" s="44">
        <f t="shared" si="13"/>
        <v>71047.644339852384</v>
      </c>
      <c r="U8" s="44">
        <f t="shared" si="13"/>
        <v>78944.561937699735</v>
      </c>
      <c r="V8" s="44">
        <f t="shared" si="13"/>
        <v>88834.931318401839</v>
      </c>
      <c r="W8" s="44">
        <f t="shared" si="13"/>
        <v>97431.279124596651</v>
      </c>
      <c r="X8" s="44">
        <f t="shared" si="13"/>
        <v>105671.01100373076</v>
      </c>
      <c r="Y8" s="44">
        <f t="shared" si="13"/>
        <v>116073.76168807485</v>
      </c>
      <c r="Z8" s="44">
        <f t="shared" si="13"/>
        <v>122777.79469364954</v>
      </c>
      <c r="AA8" s="44">
        <f t="shared" si="13"/>
        <v>133809.60646334945</v>
      </c>
      <c r="AB8" s="44">
        <f t="shared" si="13"/>
        <v>140578.48948232265</v>
      </c>
      <c r="AC8" s="44">
        <f t="shared" si="13"/>
        <v>148081.98577479462</v>
      </c>
      <c r="AD8" s="44">
        <f t="shared" si="13"/>
        <v>154136.36694815938</v>
      </c>
      <c r="AE8" s="44">
        <f t="shared" si="13"/>
        <v>160918.6959273213</v>
      </c>
      <c r="AF8" s="44">
        <f t="shared" si="13"/>
        <v>166415.19316425649</v>
      </c>
      <c r="AG8" s="44">
        <f t="shared" si="13"/>
        <v>171614.29306982647</v>
      </c>
      <c r="AH8" s="44">
        <f t="shared" si="13"/>
        <v>176164.50009154767</v>
      </c>
      <c r="AI8" s="44">
        <f t="shared" si="13"/>
        <v>181151.55234621072</v>
      </c>
      <c r="AJ8" s="44">
        <f t="shared" si="13"/>
        <v>185362.46100148841</v>
      </c>
      <c r="AK8" s="44">
        <f t="shared" si="13"/>
        <v>190614.50402688736</v>
      </c>
      <c r="AL8" s="44">
        <f t="shared" si="13"/>
        <v>195668.59567893815</v>
      </c>
      <c r="AM8" s="44">
        <f t="shared" si="13"/>
        <v>198342.70726812221</v>
      </c>
      <c r="AN8" s="44">
        <f t="shared" si="13"/>
        <v>201791.61438620652</v>
      </c>
      <c r="AO8" s="44">
        <f t="shared" si="13"/>
        <v>204187.4194444587</v>
      </c>
      <c r="AP8" s="44">
        <f t="shared" si="13"/>
        <v>206720.00890357074</v>
      </c>
      <c r="AQ8" s="44">
        <f t="shared" si="13"/>
        <v>209162.72451189821</v>
      </c>
      <c r="AR8" s="44">
        <f t="shared" si="13"/>
        <v>210769.02685269719</v>
      </c>
      <c r="AS8" s="44">
        <f t="shared" si="13"/>
        <v>213447.52430635254</v>
      </c>
      <c r="AT8" s="44">
        <f t="shared" si="13"/>
        <v>214898.26177157543</v>
      </c>
      <c r="AU8" s="44">
        <f t="shared" si="13"/>
        <v>216826.33902419539</v>
      </c>
      <c r="AV8" s="44">
        <f t="shared" si="13"/>
        <v>218647.04067121257</v>
      </c>
      <c r="AW8" s="44">
        <f t="shared" si="13"/>
        <v>220495.75415570318</v>
      </c>
      <c r="AX8" s="44">
        <f t="shared" si="13"/>
        <v>221211.94450237381</v>
      </c>
      <c r="AY8" s="44">
        <f t="shared" si="13"/>
        <v>222758.33497135807</v>
      </c>
      <c r="AZ8" s="44">
        <f t="shared" si="13"/>
        <v>224114.83968229833</v>
      </c>
      <c r="BA8" s="44">
        <f t="shared" si="13"/>
        <v>225297.98192629489</v>
      </c>
      <c r="BB8" s="44">
        <f t="shared" si="13"/>
        <v>225789.86480427597</v>
      </c>
      <c r="BC8" s="44">
        <f t="shared" si="13"/>
        <v>226941.26531903187</v>
      </c>
      <c r="BD8" s="44">
        <f t="shared" si="13"/>
        <v>227692.93192324971</v>
      </c>
      <c r="BE8" s="44">
        <f t="shared" si="13"/>
        <v>229115.58246462187</v>
      </c>
      <c r="BF8" s="44">
        <f t="shared" si="13"/>
        <v>216023.07958073361</v>
      </c>
      <c r="BG8" s="44">
        <f t="shared" si="13"/>
        <v>193354.56589015273</v>
      </c>
      <c r="BH8" s="44">
        <f t="shared" si="13"/>
        <v>171817.82433403679</v>
      </c>
      <c r="BI8" s="44">
        <f t="shared" si="13"/>
        <v>151356.85813897511</v>
      </c>
      <c r="BJ8" s="44">
        <f t="shared" si="13"/>
        <v>132458.14325141403</v>
      </c>
      <c r="BK8" s="44">
        <f t="shared" si="13"/>
        <v>114793.629811569</v>
      </c>
      <c r="BL8" s="44">
        <f t="shared" si="13"/>
        <v>98204.439389146472</v>
      </c>
      <c r="BM8" s="44">
        <f t="shared" si="13"/>
        <v>82792.851477496457</v>
      </c>
      <c r="BN8" s="44">
        <f t="shared" si="13"/>
        <v>68526.974550408209</v>
      </c>
      <c r="BO8" s="44">
        <f t="shared" si="13"/>
        <v>0</v>
      </c>
      <c r="BP8" s="44">
        <f t="shared" si="13"/>
        <v>0</v>
      </c>
      <c r="BQ8" s="44">
        <f t="shared" si="13"/>
        <v>0</v>
      </c>
      <c r="BR8" s="44">
        <f t="shared" si="13"/>
        <v>0</v>
      </c>
      <c r="BS8" s="44">
        <f t="shared" si="13"/>
        <v>0</v>
      </c>
      <c r="BT8" s="44">
        <f t="shared" si="13"/>
        <v>0</v>
      </c>
      <c r="BU8" s="44">
        <f t="shared" si="13"/>
        <v>0</v>
      </c>
      <c r="BV8" s="44">
        <f t="shared" si="13"/>
        <v>0</v>
      </c>
      <c r="BW8" s="44">
        <f t="shared" si="13"/>
        <v>0</v>
      </c>
      <c r="BX8" s="44">
        <f t="shared" si="13"/>
        <v>0</v>
      </c>
      <c r="BY8" s="44">
        <f t="shared" si="13"/>
        <v>0</v>
      </c>
      <c r="BZ8" s="44">
        <f t="shared" ref="BZ8:CL8" si="14">IF(BZ$5=0,0,BT$7)</f>
        <v>0</v>
      </c>
      <c r="CA8" s="44">
        <f t="shared" si="14"/>
        <v>0</v>
      </c>
      <c r="CB8" s="44">
        <f t="shared" si="14"/>
        <v>0</v>
      </c>
      <c r="CC8" s="44">
        <f t="shared" si="14"/>
        <v>0</v>
      </c>
      <c r="CD8" s="44">
        <f t="shared" si="14"/>
        <v>0</v>
      </c>
      <c r="CE8" s="44">
        <f t="shared" si="14"/>
        <v>0</v>
      </c>
      <c r="CF8" s="44">
        <f t="shared" si="14"/>
        <v>0</v>
      </c>
      <c r="CG8" s="44">
        <f t="shared" si="14"/>
        <v>0</v>
      </c>
      <c r="CH8" s="44">
        <f t="shared" si="14"/>
        <v>0</v>
      </c>
      <c r="CI8" s="44">
        <f t="shared" si="14"/>
        <v>0</v>
      </c>
      <c r="CJ8" s="44">
        <f t="shared" si="14"/>
        <v>0</v>
      </c>
      <c r="CK8" s="44">
        <f t="shared" si="14"/>
        <v>0</v>
      </c>
      <c r="CL8" s="44">
        <f t="shared" si="14"/>
        <v>0</v>
      </c>
    </row>
    <row r="9" spans="1:90" ht="15" thickBot="1" x14ac:dyDescent="0.35">
      <c r="A9" s="2"/>
      <c r="B9" s="2"/>
      <c r="C9" s="3"/>
      <c r="D9" s="100"/>
      <c r="E9" s="45" t="s">
        <v>27</v>
      </c>
      <c r="F9" s="46"/>
      <c r="G9" s="46"/>
      <c r="H9" s="46"/>
      <c r="I9" s="46"/>
      <c r="J9" s="47">
        <f>IF(J$5=0,0,G$7)</f>
        <v>3477.4467527614693</v>
      </c>
      <c r="K9" s="47">
        <f>IF(K$5=0,0,H$7)</f>
        <v>10556.808000468272</v>
      </c>
      <c r="L9" s="47">
        <f>IF(L$5=0,0,I$7)</f>
        <v>19970.233338602142</v>
      </c>
      <c r="M9" s="47">
        <f t="shared" ref="M9:BV9" si="15">IF(M$5=0,0,J$7)</f>
        <v>29861.215563766167</v>
      </c>
      <c r="N9" s="47">
        <f t="shared" si="15"/>
        <v>37682.848321748999</v>
      </c>
      <c r="O9" s="47">
        <f t="shared" si="15"/>
        <v>48769.515160715178</v>
      </c>
      <c r="P9" s="47">
        <f t="shared" si="15"/>
        <v>58545.107572142384</v>
      </c>
      <c r="Q9" s="47">
        <f t="shared" si="15"/>
        <v>71047.644339852384</v>
      </c>
      <c r="R9" s="47">
        <f t="shared" si="15"/>
        <v>78944.561937699735</v>
      </c>
      <c r="S9" s="47">
        <f t="shared" si="15"/>
        <v>88834.931318401839</v>
      </c>
      <c r="T9" s="47">
        <f t="shared" si="15"/>
        <v>97431.279124596651</v>
      </c>
      <c r="U9" s="47">
        <f t="shared" si="15"/>
        <v>105671.01100373076</v>
      </c>
      <c r="V9" s="47">
        <f t="shared" si="15"/>
        <v>116073.76168807485</v>
      </c>
      <c r="W9" s="47">
        <f t="shared" si="15"/>
        <v>122777.79469364954</v>
      </c>
      <c r="X9" s="47">
        <f t="shared" si="15"/>
        <v>133809.60646334945</v>
      </c>
      <c r="Y9" s="47">
        <f t="shared" si="15"/>
        <v>140578.48948232265</v>
      </c>
      <c r="Z9" s="47">
        <f t="shared" si="15"/>
        <v>148081.98577479462</v>
      </c>
      <c r="AA9" s="47">
        <f t="shared" si="15"/>
        <v>154136.36694815938</v>
      </c>
      <c r="AB9" s="47">
        <f t="shared" si="15"/>
        <v>160918.6959273213</v>
      </c>
      <c r="AC9" s="47">
        <f t="shared" si="15"/>
        <v>166415.19316425649</v>
      </c>
      <c r="AD9" s="47">
        <f t="shared" si="15"/>
        <v>171614.29306982647</v>
      </c>
      <c r="AE9" s="47">
        <f t="shared" si="15"/>
        <v>176164.50009154767</v>
      </c>
      <c r="AF9" s="47">
        <f t="shared" si="15"/>
        <v>181151.55234621072</v>
      </c>
      <c r="AG9" s="47">
        <f t="shared" si="15"/>
        <v>185362.46100148841</v>
      </c>
      <c r="AH9" s="47">
        <f t="shared" si="15"/>
        <v>190614.50402688736</v>
      </c>
      <c r="AI9" s="47">
        <f t="shared" si="15"/>
        <v>195668.59567893815</v>
      </c>
      <c r="AJ9" s="47">
        <f t="shared" si="15"/>
        <v>198342.70726812221</v>
      </c>
      <c r="AK9" s="47">
        <f t="shared" si="15"/>
        <v>201791.61438620652</v>
      </c>
      <c r="AL9" s="47">
        <f t="shared" si="15"/>
        <v>204187.4194444587</v>
      </c>
      <c r="AM9" s="47">
        <f t="shared" si="15"/>
        <v>206720.00890357074</v>
      </c>
      <c r="AN9" s="47">
        <f t="shared" si="15"/>
        <v>209162.72451189821</v>
      </c>
      <c r="AO9" s="47">
        <f t="shared" si="15"/>
        <v>210769.02685269719</v>
      </c>
      <c r="AP9" s="47">
        <f t="shared" si="15"/>
        <v>213447.52430635254</v>
      </c>
      <c r="AQ9" s="47">
        <f t="shared" si="15"/>
        <v>214898.26177157543</v>
      </c>
      <c r="AR9" s="47">
        <f t="shared" si="15"/>
        <v>216826.33902419539</v>
      </c>
      <c r="AS9" s="47">
        <f t="shared" si="15"/>
        <v>218647.04067121257</v>
      </c>
      <c r="AT9" s="47">
        <f t="shared" si="15"/>
        <v>220495.75415570318</v>
      </c>
      <c r="AU9" s="47">
        <f t="shared" si="15"/>
        <v>221211.94450237381</v>
      </c>
      <c r="AV9" s="47">
        <f t="shared" si="15"/>
        <v>222758.33497135807</v>
      </c>
      <c r="AW9" s="47">
        <f t="shared" si="15"/>
        <v>224114.83968229833</v>
      </c>
      <c r="AX9" s="47">
        <f t="shared" si="15"/>
        <v>225297.98192629489</v>
      </c>
      <c r="AY9" s="47">
        <f t="shared" si="15"/>
        <v>225789.86480427597</v>
      </c>
      <c r="AZ9" s="47">
        <f t="shared" si="15"/>
        <v>226941.26531903187</v>
      </c>
      <c r="BA9" s="47">
        <f t="shared" si="15"/>
        <v>227692.93192324971</v>
      </c>
      <c r="BB9" s="47">
        <f t="shared" si="15"/>
        <v>229115.58246462187</v>
      </c>
      <c r="BC9" s="47">
        <f t="shared" si="15"/>
        <v>216023.07958073361</v>
      </c>
      <c r="BD9" s="47">
        <f t="shared" si="15"/>
        <v>193354.56589015273</v>
      </c>
      <c r="BE9" s="47">
        <f t="shared" si="15"/>
        <v>171817.82433403679</v>
      </c>
      <c r="BF9" s="47">
        <f t="shared" si="15"/>
        <v>151356.85813897511</v>
      </c>
      <c r="BG9" s="47">
        <f t="shared" si="15"/>
        <v>132458.14325141403</v>
      </c>
      <c r="BH9" s="47">
        <f t="shared" si="15"/>
        <v>114793.629811569</v>
      </c>
      <c r="BI9" s="47">
        <f t="shared" si="15"/>
        <v>98204.439389146472</v>
      </c>
      <c r="BJ9" s="47">
        <f t="shared" si="15"/>
        <v>82792.851477496457</v>
      </c>
      <c r="BK9" s="47">
        <f t="shared" si="15"/>
        <v>68526.974550408209</v>
      </c>
      <c r="BL9" s="47">
        <f t="shared" si="15"/>
        <v>54920.440746554334</v>
      </c>
      <c r="BM9" s="47">
        <f t="shared" si="15"/>
        <v>41729.978101368848</v>
      </c>
      <c r="BN9" s="47">
        <f t="shared" si="15"/>
        <v>29243.530282807387</v>
      </c>
      <c r="BO9" s="47">
        <f t="shared" si="15"/>
        <v>0</v>
      </c>
      <c r="BP9" s="47">
        <f t="shared" si="15"/>
        <v>0</v>
      </c>
      <c r="BQ9" s="47">
        <f t="shared" si="15"/>
        <v>0</v>
      </c>
      <c r="BR9" s="47">
        <f t="shared" si="15"/>
        <v>0</v>
      </c>
      <c r="BS9" s="47">
        <f t="shared" si="15"/>
        <v>0</v>
      </c>
      <c r="BT9" s="47">
        <f t="shared" si="15"/>
        <v>0</v>
      </c>
      <c r="BU9" s="47">
        <f t="shared" si="15"/>
        <v>0</v>
      </c>
      <c r="BV9" s="47">
        <f t="shared" si="15"/>
        <v>0</v>
      </c>
      <c r="BW9" s="47">
        <f t="shared" ref="BW9:CL9" si="16">IF(BW$5=0,0,BT$7)</f>
        <v>0</v>
      </c>
      <c r="BX9" s="47">
        <f t="shared" si="16"/>
        <v>0</v>
      </c>
      <c r="BY9" s="47">
        <f t="shared" si="16"/>
        <v>0</v>
      </c>
      <c r="BZ9" s="47">
        <f t="shared" si="16"/>
        <v>0</v>
      </c>
      <c r="CA9" s="47">
        <f t="shared" si="16"/>
        <v>0</v>
      </c>
      <c r="CB9" s="47">
        <f t="shared" si="16"/>
        <v>0</v>
      </c>
      <c r="CC9" s="47">
        <f t="shared" si="16"/>
        <v>0</v>
      </c>
      <c r="CD9" s="47">
        <f t="shared" si="16"/>
        <v>0</v>
      </c>
      <c r="CE9" s="47">
        <f t="shared" si="16"/>
        <v>0</v>
      </c>
      <c r="CF9" s="47">
        <f t="shared" si="16"/>
        <v>0</v>
      </c>
      <c r="CG9" s="47">
        <f t="shared" si="16"/>
        <v>0</v>
      </c>
      <c r="CH9" s="47">
        <f t="shared" si="16"/>
        <v>0</v>
      </c>
      <c r="CI9" s="47">
        <f t="shared" si="16"/>
        <v>0</v>
      </c>
      <c r="CJ9" s="47">
        <f t="shared" si="16"/>
        <v>0</v>
      </c>
      <c r="CK9" s="47">
        <f t="shared" si="16"/>
        <v>0</v>
      </c>
      <c r="CL9" s="47">
        <f t="shared" si="16"/>
        <v>0</v>
      </c>
    </row>
    <row r="10" spans="1:90" ht="15" thickTop="1" x14ac:dyDescent="0.3">
      <c r="A10" s="127" t="s">
        <v>17</v>
      </c>
      <c r="B10" s="127"/>
      <c r="C10" s="3"/>
      <c r="D10" s="100"/>
      <c r="E10" s="48" t="s">
        <v>28</v>
      </c>
      <c r="F10" s="49">
        <v>0</v>
      </c>
      <c r="G10" s="50">
        <f>AVERAGE(F$5,G$5)*$B$5</f>
        <v>24450.090094697229</v>
      </c>
      <c r="H10" s="50">
        <f t="shared" ref="H10:BS10" si="17">AVERAGE(G$5,H$5)*$B$5</f>
        <v>23633.070024443496</v>
      </c>
      <c r="I10" s="50">
        <f t="shared" si="17"/>
        <v>22702.742989691036</v>
      </c>
      <c r="J10" s="50">
        <f t="shared" si="17"/>
        <v>21895.483543219889</v>
      </c>
      <c r="K10" s="50">
        <f t="shared" si="17"/>
        <v>21118.890026219586</v>
      </c>
      <c r="L10" s="50">
        <f t="shared" si="17"/>
        <v>20374.134532294705</v>
      </c>
      <c r="M10" s="50">
        <f t="shared" si="17"/>
        <v>19612.101557706988</v>
      </c>
      <c r="N10" s="50">
        <f t="shared" si="17"/>
        <v>18777.317892984691</v>
      </c>
      <c r="O10" s="50">
        <f t="shared" si="17"/>
        <v>17935.504395219043</v>
      </c>
      <c r="P10" s="50">
        <f t="shared" si="17"/>
        <v>17132.854135502657</v>
      </c>
      <c r="Q10" s="50">
        <f t="shared" si="17"/>
        <v>16342.734566097261</v>
      </c>
      <c r="R10" s="50">
        <f t="shared" si="17"/>
        <v>15560.632286258675</v>
      </c>
      <c r="S10" s="50">
        <f t="shared" si="17"/>
        <v>14785.908134142828</v>
      </c>
      <c r="T10" s="50">
        <f t="shared" si="17"/>
        <v>14031.089347535946</v>
      </c>
      <c r="U10" s="50">
        <f t="shared" si="17"/>
        <v>13307.387498391286</v>
      </c>
      <c r="V10" s="50">
        <f t="shared" si="17"/>
        <v>12610.137345718809</v>
      </c>
      <c r="W10" s="50">
        <f t="shared" si="17"/>
        <v>11951.261268880802</v>
      </c>
      <c r="X10" s="50">
        <f t="shared" si="17"/>
        <v>11326.34466100281</v>
      </c>
      <c r="Y10" s="50">
        <f t="shared" si="17"/>
        <v>10724.886793889244</v>
      </c>
      <c r="Z10" s="50">
        <f t="shared" si="17"/>
        <v>10154.619793402513</v>
      </c>
      <c r="AA10" s="50">
        <f t="shared" si="17"/>
        <v>9616.7094169353113</v>
      </c>
      <c r="AB10" s="50">
        <f t="shared" si="17"/>
        <v>9104.6122366196578</v>
      </c>
      <c r="AC10" s="50">
        <f t="shared" si="17"/>
        <v>8619.0540145716514</v>
      </c>
      <c r="AD10" s="50">
        <f t="shared" si="17"/>
        <v>8168.4599342044985</v>
      </c>
      <c r="AE10" s="50">
        <f t="shared" si="17"/>
        <v>7761.4733376807126</v>
      </c>
      <c r="AF10" s="50">
        <f t="shared" si="17"/>
        <v>7397.8393170202899</v>
      </c>
      <c r="AG10" s="50">
        <f t="shared" si="17"/>
        <v>7049.4510111931195</v>
      </c>
      <c r="AH10" s="50">
        <f t="shared" si="17"/>
        <v>6693.833628225656</v>
      </c>
      <c r="AI10" s="50">
        <f t="shared" si="17"/>
        <v>6352.6020019480347</v>
      </c>
      <c r="AJ10" s="50">
        <f t="shared" si="17"/>
        <v>6038.2959094558964</v>
      </c>
      <c r="AK10" s="50">
        <f t="shared" si="17"/>
        <v>5732.3181439554946</v>
      </c>
      <c r="AL10" s="50">
        <f t="shared" si="17"/>
        <v>5425.7119989419834</v>
      </c>
      <c r="AM10" s="50">
        <f t="shared" si="17"/>
        <v>5120.7939070014809</v>
      </c>
      <c r="AN10" s="50">
        <f t="shared" si="17"/>
        <v>4827.8086191940138</v>
      </c>
      <c r="AO10" s="50">
        <f t="shared" si="17"/>
        <v>4552.5227863054733</v>
      </c>
      <c r="AP10" s="50">
        <f t="shared" si="17"/>
        <v>4280.7467167828017</v>
      </c>
      <c r="AQ10" s="50">
        <f t="shared" si="17"/>
        <v>4006.244794063638</v>
      </c>
      <c r="AR10" s="50">
        <f t="shared" si="17"/>
        <v>3734.6952911970043</v>
      </c>
      <c r="AS10" s="50">
        <f t="shared" si="17"/>
        <v>3471.7389247352967</v>
      </c>
      <c r="AT10" s="50">
        <f t="shared" si="17"/>
        <v>3218.4179535360549</v>
      </c>
      <c r="AU10" s="50">
        <f t="shared" si="17"/>
        <v>2967.0427319005075</v>
      </c>
      <c r="AV10" s="50">
        <f t="shared" si="17"/>
        <v>2724.5235239025933</v>
      </c>
      <c r="AW10" s="50">
        <f t="shared" si="17"/>
        <v>2501.4834698250024</v>
      </c>
      <c r="AX10" s="50">
        <f t="shared" si="17"/>
        <v>2288.0706003963387</v>
      </c>
      <c r="AY10" s="50">
        <f t="shared" si="17"/>
        <v>2079.0362074904901</v>
      </c>
      <c r="AZ10" s="50">
        <f t="shared" si="17"/>
        <v>1879.373983971054</v>
      </c>
      <c r="BA10" s="50">
        <f t="shared" si="17"/>
        <v>1688.6827875674064</v>
      </c>
      <c r="BB10" s="50">
        <f t="shared" si="17"/>
        <v>1506.3361096747817</v>
      </c>
      <c r="BC10" s="50">
        <f t="shared" si="17"/>
        <v>1333.0955652011742</v>
      </c>
      <c r="BD10" s="50">
        <f t="shared" si="17"/>
        <v>1170.7368807353553</v>
      </c>
      <c r="BE10" s="50">
        <f t="shared" si="17"/>
        <v>1019.9135638848051</v>
      </c>
      <c r="BF10" s="50">
        <f t="shared" si="17"/>
        <v>878.61703545295131</v>
      </c>
      <c r="BG10" s="50">
        <f t="shared" si="17"/>
        <v>746.61382482490217</v>
      </c>
      <c r="BH10" s="50">
        <f t="shared" si="17"/>
        <v>624.1942823651068</v>
      </c>
      <c r="BI10" s="50">
        <f t="shared" si="17"/>
        <v>509.22058809997054</v>
      </c>
      <c r="BJ10" s="50">
        <f t="shared" si="17"/>
        <v>398.68297774768314</v>
      </c>
      <c r="BK10" s="50">
        <f t="shared" si="17"/>
        <v>292.76572208472697</v>
      </c>
      <c r="BL10" s="50">
        <f t="shared" si="17"/>
        <v>195.32349672410282</v>
      </c>
      <c r="BM10" s="50">
        <f t="shared" si="17"/>
        <v>115.64583309283293</v>
      </c>
      <c r="BN10" s="50">
        <f t="shared" si="17"/>
        <v>55.072354771734346</v>
      </c>
      <c r="BO10" s="50">
        <f t="shared" si="17"/>
        <v>14.120455986423778</v>
      </c>
      <c r="BP10" s="50">
        <f t="shared" si="17"/>
        <v>0</v>
      </c>
      <c r="BQ10" s="50">
        <f t="shared" si="17"/>
        <v>0</v>
      </c>
      <c r="BR10" s="50">
        <f t="shared" si="17"/>
        <v>0</v>
      </c>
      <c r="BS10" s="50">
        <f t="shared" si="17"/>
        <v>0</v>
      </c>
      <c r="BT10" s="50">
        <f t="shared" ref="BT10:CL10" si="18">AVERAGE(BS$5,BT$5)*$B$5</f>
        <v>0</v>
      </c>
      <c r="BU10" s="50">
        <f t="shared" si="18"/>
        <v>0</v>
      </c>
      <c r="BV10" s="50">
        <f t="shared" si="18"/>
        <v>0</v>
      </c>
      <c r="BW10" s="50">
        <f t="shared" si="18"/>
        <v>0</v>
      </c>
      <c r="BX10" s="50">
        <f t="shared" si="18"/>
        <v>0</v>
      </c>
      <c r="BY10" s="50">
        <f t="shared" si="18"/>
        <v>0</v>
      </c>
      <c r="BZ10" s="50">
        <f t="shared" si="18"/>
        <v>0</v>
      </c>
      <c r="CA10" s="50">
        <f t="shared" si="18"/>
        <v>0</v>
      </c>
      <c r="CB10" s="50">
        <f t="shared" si="18"/>
        <v>0</v>
      </c>
      <c r="CC10" s="50">
        <f t="shared" si="18"/>
        <v>0</v>
      </c>
      <c r="CD10" s="50">
        <f t="shared" si="18"/>
        <v>0</v>
      </c>
      <c r="CE10" s="50">
        <f t="shared" si="18"/>
        <v>0</v>
      </c>
      <c r="CF10" s="50">
        <f t="shared" si="18"/>
        <v>0</v>
      </c>
      <c r="CG10" s="50">
        <f t="shared" si="18"/>
        <v>0</v>
      </c>
      <c r="CH10" s="50">
        <f t="shared" si="18"/>
        <v>0</v>
      </c>
      <c r="CI10" s="50">
        <f t="shared" si="18"/>
        <v>0</v>
      </c>
      <c r="CJ10" s="50">
        <f t="shared" si="18"/>
        <v>0</v>
      </c>
      <c r="CK10" s="50">
        <f t="shared" si="18"/>
        <v>0</v>
      </c>
      <c r="CL10" s="50">
        <f t="shared" si="18"/>
        <v>0</v>
      </c>
    </row>
    <row r="11" spans="1:90" ht="15" thickBot="1" x14ac:dyDescent="0.35">
      <c r="A11" s="108" t="s">
        <v>0</v>
      </c>
      <c r="B11" s="109" t="s">
        <v>9</v>
      </c>
      <c r="C11" s="112"/>
      <c r="D11" s="100"/>
      <c r="E11" s="54" t="s">
        <v>29</v>
      </c>
      <c r="F11" s="55">
        <v>0</v>
      </c>
      <c r="G11" s="56">
        <f>IF(G$6&gt;0,CUMIPMT($B$5,$B$6,(AVERAGE(G$7,F$7)-G$9),G$2,G$2,0),0)</f>
        <v>-14.344467855141051</v>
      </c>
      <c r="H11" s="56">
        <f t="shared" ref="H11:BS11" si="19">IF(H$6&gt;0,CUMIPMT($B$5,$B$6,(AVERAGE(H$7,G$7)-H$9),H$2,H$2,0),0)</f>
        <v>-57.141731582937211</v>
      </c>
      <c r="I11" s="56">
        <f t="shared" si="19"/>
        <v>-122.64969695048714</v>
      </c>
      <c r="J11" s="56">
        <f t="shared" si="19"/>
        <v>-169.93884877951371</v>
      </c>
      <c r="K11" s="56">
        <f t="shared" si="19"/>
        <v>-181.4827711675967</v>
      </c>
      <c r="L11" s="56">
        <f t="shared" si="19"/>
        <v>-179.23393253737186</v>
      </c>
      <c r="M11" s="56">
        <f t="shared" si="19"/>
        <v>-180.74836066880107</v>
      </c>
      <c r="N11" s="56">
        <f t="shared" si="19"/>
        <v>-202.90400646166302</v>
      </c>
      <c r="O11" s="56">
        <f t="shared" si="19"/>
        <v>-193.29922524577694</v>
      </c>
      <c r="P11" s="56">
        <f t="shared" si="19"/>
        <v>-183.90770837560041</v>
      </c>
      <c r="Q11" s="56">
        <f t="shared" si="19"/>
        <v>-157.71798091295847</v>
      </c>
      <c r="R11" s="56">
        <f t="shared" si="19"/>
        <v>-158.81783003258255</v>
      </c>
      <c r="S11" s="56">
        <f t="shared" si="19"/>
        <v>-152.2428362199791</v>
      </c>
      <c r="T11" s="56">
        <f t="shared" si="19"/>
        <v>-149.3531836928608</v>
      </c>
      <c r="U11" s="56">
        <f t="shared" si="19"/>
        <v>-150.92994241711881</v>
      </c>
      <c r="V11" s="56">
        <f t="shared" si="19"/>
        <v>-138.37539244788223</v>
      </c>
      <c r="W11" s="56">
        <f t="shared" si="19"/>
        <v>-138.60259789368774</v>
      </c>
      <c r="X11" s="56">
        <f t="shared" si="19"/>
        <v>-109.14504340541117</v>
      </c>
      <c r="Y11" s="56">
        <f t="shared" si="19"/>
        <v>-104.85163231261029</v>
      </c>
      <c r="Z11" s="56">
        <f t="shared" si="19"/>
        <v>-94.482894182054451</v>
      </c>
      <c r="AA11" s="56">
        <f t="shared" si="19"/>
        <v>-88.341455800096895</v>
      </c>
      <c r="AB11" s="56">
        <f t="shared" si="19"/>
        <v>-75.381513236451326</v>
      </c>
      <c r="AC11" s="56">
        <f t="shared" si="19"/>
        <v>-69.597324510616147</v>
      </c>
      <c r="AD11" s="56">
        <f t="shared" si="19"/>
        <v>-64.695727831348876</v>
      </c>
      <c r="AE11" s="56">
        <f t="shared" si="19"/>
        <v>-64.177237127253363</v>
      </c>
      <c r="AF11" s="56">
        <f t="shared" si="19"/>
        <v>-63.518375982832595</v>
      </c>
      <c r="AG11" s="56">
        <f t="shared" si="19"/>
        <v>-60.153805743514283</v>
      </c>
      <c r="AH11" s="56">
        <f t="shared" si="19"/>
        <v>-47.5863500133824</v>
      </c>
      <c r="AI11" s="56">
        <f t="shared" si="19"/>
        <v>-35.878566792199166</v>
      </c>
      <c r="AJ11" s="56">
        <f t="shared" si="19"/>
        <v>-33.893733589498694</v>
      </c>
      <c r="AK11" s="56">
        <f t="shared" si="19"/>
        <v>-28.478373129815552</v>
      </c>
      <c r="AL11" s="56">
        <f t="shared" si="19"/>
        <v>-25.969180030030117</v>
      </c>
      <c r="AM11" s="56">
        <f t="shared" si="19"/>
        <v>-23.473079754362331</v>
      </c>
      <c r="AN11" s="56">
        <f t="shared" si="19"/>
        <v>-21.129832159781458</v>
      </c>
      <c r="AO11" s="56">
        <f t="shared" si="19"/>
        <v>-20.766806804504654</v>
      </c>
      <c r="AP11" s="56">
        <f t="shared" si="19"/>
        <v>-16.882394795834458</v>
      </c>
      <c r="AQ11" s="56">
        <f t="shared" si="19"/>
        <v>-17.728221275431792</v>
      </c>
      <c r="AR11" s="56">
        <f t="shared" si="19"/>
        <v>-14.70065784628035</v>
      </c>
      <c r="AS11" s="56">
        <f t="shared" si="19"/>
        <v>-11.701010049872238</v>
      </c>
      <c r="AT11" s="56">
        <f t="shared" si="19"/>
        <v>-9.879222108931117</v>
      </c>
      <c r="AU11" s="56">
        <f t="shared" si="19"/>
        <v>-11.224783532954135</v>
      </c>
      <c r="AV11" s="56">
        <f t="shared" si="19"/>
        <v>-8.5344229652924497</v>
      </c>
      <c r="AW11" s="56">
        <f t="shared" si="19"/>
        <v>-6.5589990213602363</v>
      </c>
      <c r="AX11" s="56">
        <f t="shared" si="19"/>
        <v>-5.5794869985064963</v>
      </c>
      <c r="AY11" s="56">
        <f t="shared" si="19"/>
        <v>-6.826820732792541</v>
      </c>
      <c r="AZ11" s="56">
        <f t="shared" si="19"/>
        <v>0</v>
      </c>
      <c r="BA11" s="56">
        <f t="shared" si="19"/>
        <v>0</v>
      </c>
      <c r="BB11" s="56">
        <f t="shared" si="19"/>
        <v>0</v>
      </c>
      <c r="BC11" s="56">
        <f t="shared" si="19"/>
        <v>0</v>
      </c>
      <c r="BD11" s="56">
        <f t="shared" si="19"/>
        <v>0</v>
      </c>
      <c r="BE11" s="56">
        <f t="shared" si="19"/>
        <v>0</v>
      </c>
      <c r="BF11" s="56">
        <f t="shared" si="19"/>
        <v>0</v>
      </c>
      <c r="BG11" s="56">
        <f t="shared" si="19"/>
        <v>0</v>
      </c>
      <c r="BH11" s="56">
        <f t="shared" si="19"/>
        <v>0</v>
      </c>
      <c r="BI11" s="56">
        <f t="shared" si="19"/>
        <v>0</v>
      </c>
      <c r="BJ11" s="56">
        <f t="shared" si="19"/>
        <v>0</v>
      </c>
      <c r="BK11" s="56">
        <f t="shared" si="19"/>
        <v>0</v>
      </c>
      <c r="BL11" s="56">
        <f t="shared" si="19"/>
        <v>0</v>
      </c>
      <c r="BM11" s="56">
        <f t="shared" si="19"/>
        <v>0</v>
      </c>
      <c r="BN11" s="56">
        <f t="shared" si="19"/>
        <v>0</v>
      </c>
      <c r="BO11" s="56">
        <f t="shared" si="19"/>
        <v>0</v>
      </c>
      <c r="BP11" s="56">
        <f t="shared" si="19"/>
        <v>0</v>
      </c>
      <c r="BQ11" s="56">
        <f t="shared" si="19"/>
        <v>0</v>
      </c>
      <c r="BR11" s="56">
        <f t="shared" si="19"/>
        <v>0</v>
      </c>
      <c r="BS11" s="56">
        <f t="shared" si="19"/>
        <v>0</v>
      </c>
      <c r="BT11" s="56">
        <f t="shared" ref="BT11:CL11" si="20">IF(BT$6&gt;0,CUMIPMT($B$5,$B$6,(AVERAGE(BT$7,BS$7)-BT$9),BT$2,BT$2,0),0)</f>
        <v>0</v>
      </c>
      <c r="BU11" s="56">
        <f t="shared" si="20"/>
        <v>0</v>
      </c>
      <c r="BV11" s="56">
        <f t="shared" si="20"/>
        <v>0</v>
      </c>
      <c r="BW11" s="56">
        <f t="shared" si="20"/>
        <v>0</v>
      </c>
      <c r="BX11" s="56">
        <f t="shared" si="20"/>
        <v>0</v>
      </c>
      <c r="BY11" s="56">
        <f t="shared" si="20"/>
        <v>0</v>
      </c>
      <c r="BZ11" s="56">
        <f t="shared" si="20"/>
        <v>0</v>
      </c>
      <c r="CA11" s="56">
        <f t="shared" si="20"/>
        <v>0</v>
      </c>
      <c r="CB11" s="56">
        <f t="shared" si="20"/>
        <v>0</v>
      </c>
      <c r="CC11" s="56">
        <f t="shared" si="20"/>
        <v>0</v>
      </c>
      <c r="CD11" s="56">
        <f t="shared" si="20"/>
        <v>0</v>
      </c>
      <c r="CE11" s="56">
        <f t="shared" si="20"/>
        <v>0</v>
      </c>
      <c r="CF11" s="56">
        <f t="shared" si="20"/>
        <v>0</v>
      </c>
      <c r="CG11" s="56">
        <f t="shared" si="20"/>
        <v>0</v>
      </c>
      <c r="CH11" s="56">
        <f t="shared" si="20"/>
        <v>0</v>
      </c>
      <c r="CI11" s="56">
        <f t="shared" si="20"/>
        <v>0</v>
      </c>
      <c r="CJ11" s="56">
        <f t="shared" si="20"/>
        <v>0</v>
      </c>
      <c r="CK11" s="56">
        <f t="shared" si="20"/>
        <v>0</v>
      </c>
      <c r="CL11" s="56">
        <f t="shared" si="20"/>
        <v>0</v>
      </c>
    </row>
    <row r="12" spans="1:90" ht="15" thickTop="1" x14ac:dyDescent="0.3">
      <c r="A12" s="108" t="s">
        <v>21</v>
      </c>
      <c r="B12" s="109">
        <v>-7.8E-2</v>
      </c>
      <c r="C12" s="111"/>
      <c r="D12" s="100"/>
      <c r="E12" s="51" t="s">
        <v>19</v>
      </c>
      <c r="F12" s="52"/>
      <c r="G12" s="53">
        <f>IF((F$5-G$8)&lt;0,0,(AVERAGE(F$5,G$5)-G$8)*$B$13/12)</f>
        <v>-13583.383385942905</v>
      </c>
      <c r="H12" s="53">
        <f t="shared" ref="H12:BS12" si="21">IF((G$5-H$8)&lt;0,0,(AVERAGE(G$5,H$5)-H$8)*$B$13/12)</f>
        <v>-13129.483346913052</v>
      </c>
      <c r="I12" s="53">
        <f t="shared" si="21"/>
        <v>-12612.634994272797</v>
      </c>
      <c r="J12" s="53">
        <f t="shared" si="21"/>
        <v>-12164.157524011049</v>
      </c>
      <c r="K12" s="53">
        <f t="shared" si="21"/>
        <v>-11732.716681233103</v>
      </c>
      <c r="L12" s="53">
        <f t="shared" si="21"/>
        <v>-11318.963629052616</v>
      </c>
      <c r="M12" s="53">
        <f t="shared" si="21"/>
        <v>-10879.673678887058</v>
      </c>
      <c r="N12" s="53">
        <f t="shared" si="21"/>
        <v>-10383.457903878238</v>
      </c>
      <c r="O12" s="53">
        <f t="shared" si="21"/>
        <v>-9872.6388723197633</v>
      </c>
      <c r="P12" s="53">
        <f t="shared" si="21"/>
        <v>-9381.3883928342148</v>
      </c>
      <c r="Q12" s="53">
        <f t="shared" si="21"/>
        <v>-8906.5839263571288</v>
      </c>
      <c r="R12" s="53">
        <f t="shared" si="21"/>
        <v>-8421.2687701015402</v>
      </c>
      <c r="S12" s="53">
        <f t="shared" si="21"/>
        <v>-7946.0616648181394</v>
      </c>
      <c r="T12" s="53">
        <f t="shared" si="21"/>
        <v>-7469.4146009623119</v>
      </c>
      <c r="U12" s="53">
        <f t="shared" si="21"/>
        <v>-7031.1638124473684</v>
      </c>
      <c r="V12" s="53">
        <f t="shared" si="21"/>
        <v>-6598.471756856663</v>
      </c>
      <c r="W12" s="53">
        <f t="shared" si="21"/>
        <v>-6193.0295645016004</v>
      </c>
      <c r="X12" s="53">
        <f t="shared" si="21"/>
        <v>-5808.0882334566841</v>
      </c>
      <c r="Y12" s="53">
        <f t="shared" si="21"/>
        <v>-5426.2656999792371</v>
      </c>
      <c r="Z12" s="53">
        <f t="shared" si="21"/>
        <v>-5078.7238817666139</v>
      </c>
      <c r="AA12" s="53">
        <f t="shared" si="21"/>
        <v>-4729.3223131181549</v>
      </c>
      <c r="AB12" s="53">
        <f t="shared" si="21"/>
        <v>-4413.7998324391638</v>
      </c>
      <c r="AC12" s="53">
        <f t="shared" si="21"/>
        <v>-4109.6542399608861</v>
      </c>
      <c r="AD12" s="53">
        <f t="shared" si="21"/>
        <v>-3831.5749482678789</v>
      </c>
      <c r="AE12" s="53">
        <f t="shared" si="21"/>
        <v>-3574.385609044617</v>
      </c>
      <c r="AF12" s="53">
        <f t="shared" si="21"/>
        <v>-3347.1744296750967</v>
      </c>
      <c r="AG12" s="53">
        <f t="shared" si="21"/>
        <v>-3129.796162981695</v>
      </c>
      <c r="AH12" s="53">
        <f t="shared" si="21"/>
        <v>-2911.3758347057706</v>
      </c>
      <c r="AI12" s="53">
        <f t="shared" si="21"/>
        <v>-2698.9453861621091</v>
      </c>
      <c r="AJ12" s="53">
        <f t="shared" si="21"/>
        <v>-2505.0308923297875</v>
      </c>
      <c r="AK12" s="53">
        <f t="shared" si="21"/>
        <v>-2310.9713809631521</v>
      </c>
      <c r="AL12" s="53">
        <f t="shared" si="21"/>
        <v>-2117.4700469948575</v>
      </c>
      <c r="AM12" s="53">
        <f t="shared" si="21"/>
        <v>-1935.8147622441511</v>
      </c>
      <c r="AN12" s="53">
        <f t="shared" si="21"/>
        <v>-1757.2376669487833</v>
      </c>
      <c r="AO12" s="53">
        <f t="shared" si="21"/>
        <v>-1593.3203199381605</v>
      </c>
      <c r="AP12" s="53">
        <f t="shared" si="21"/>
        <v>-1430.7259129601907</v>
      </c>
      <c r="AQ12" s="53">
        <f t="shared" si="21"/>
        <v>-1267.0290649113765</v>
      </c>
      <c r="AR12" s="53">
        <f t="shared" si="21"/>
        <v>-1108.8060109234734</v>
      </c>
      <c r="AS12" s="53">
        <f t="shared" si="21"/>
        <v>-950.44269400438225</v>
      </c>
      <c r="AT12" s="53">
        <f t="shared" si="21"/>
        <v>-803.05960773364302</v>
      </c>
      <c r="AU12" s="53">
        <f t="shared" si="21"/>
        <v>-654.5696860838309</v>
      </c>
      <c r="AV12" s="53">
        <f t="shared" si="21"/>
        <v>-511.49191020282751</v>
      </c>
      <c r="AW12" s="53">
        <f t="shared" si="21"/>
        <v>-379.1074989113618</v>
      </c>
      <c r="AX12" s="53">
        <f t="shared" si="21"/>
        <v>-257.26225458430804</v>
      </c>
      <c r="AY12" s="53">
        <f t="shared" si="21"/>
        <v>-134.04441332043658</v>
      </c>
      <c r="AZ12" s="53">
        <f t="shared" si="21"/>
        <v>-16.90364255116264</v>
      </c>
      <c r="BA12" s="53">
        <f t="shared" si="21"/>
        <v>0</v>
      </c>
      <c r="BB12" s="53">
        <f t="shared" si="21"/>
        <v>0</v>
      </c>
      <c r="BC12" s="53">
        <f t="shared" si="21"/>
        <v>0</v>
      </c>
      <c r="BD12" s="53">
        <f t="shared" si="21"/>
        <v>0</v>
      </c>
      <c r="BE12" s="53">
        <f t="shared" si="21"/>
        <v>0</v>
      </c>
      <c r="BF12" s="53">
        <f t="shared" si="21"/>
        <v>0</v>
      </c>
      <c r="BG12" s="53">
        <f t="shared" si="21"/>
        <v>0</v>
      </c>
      <c r="BH12" s="53">
        <f t="shared" si="21"/>
        <v>0</v>
      </c>
      <c r="BI12" s="53">
        <f t="shared" si="21"/>
        <v>0</v>
      </c>
      <c r="BJ12" s="53">
        <f t="shared" si="21"/>
        <v>0</v>
      </c>
      <c r="BK12" s="53">
        <f t="shared" si="21"/>
        <v>0</v>
      </c>
      <c r="BL12" s="53">
        <f t="shared" si="21"/>
        <v>0</v>
      </c>
      <c r="BM12" s="53">
        <f t="shared" si="21"/>
        <v>0</v>
      </c>
      <c r="BN12" s="53">
        <f t="shared" si="21"/>
        <v>0</v>
      </c>
      <c r="BO12" s="53">
        <f t="shared" si="21"/>
        <v>-7.8446977702354319</v>
      </c>
      <c r="BP12" s="53">
        <f t="shared" si="21"/>
        <v>0</v>
      </c>
      <c r="BQ12" s="53">
        <f t="shared" si="21"/>
        <v>0</v>
      </c>
      <c r="BR12" s="53">
        <f t="shared" si="21"/>
        <v>0</v>
      </c>
      <c r="BS12" s="53">
        <f t="shared" si="21"/>
        <v>0</v>
      </c>
      <c r="BT12" s="53">
        <f t="shared" ref="BT12:CL12" si="22">IF((BS$5-BT$8)&lt;0,0,(AVERAGE(BS$5,BT$5)-BT$8)*$B$13/12)</f>
        <v>0</v>
      </c>
      <c r="BU12" s="53">
        <f t="shared" si="22"/>
        <v>0</v>
      </c>
      <c r="BV12" s="53">
        <f t="shared" si="22"/>
        <v>0</v>
      </c>
      <c r="BW12" s="53">
        <f t="shared" si="22"/>
        <v>0</v>
      </c>
      <c r="BX12" s="53">
        <f t="shared" si="22"/>
        <v>0</v>
      </c>
      <c r="BY12" s="53">
        <f t="shared" si="22"/>
        <v>0</v>
      </c>
      <c r="BZ12" s="53">
        <f t="shared" si="22"/>
        <v>0</v>
      </c>
      <c r="CA12" s="53">
        <f t="shared" si="22"/>
        <v>0</v>
      </c>
      <c r="CB12" s="53">
        <f t="shared" si="22"/>
        <v>0</v>
      </c>
      <c r="CC12" s="53">
        <f t="shared" si="22"/>
        <v>0</v>
      </c>
      <c r="CD12" s="53">
        <f t="shared" si="22"/>
        <v>0</v>
      </c>
      <c r="CE12" s="53">
        <f t="shared" si="22"/>
        <v>0</v>
      </c>
      <c r="CF12" s="53">
        <f t="shared" si="22"/>
        <v>0</v>
      </c>
      <c r="CG12" s="53">
        <f t="shared" si="22"/>
        <v>0</v>
      </c>
      <c r="CH12" s="53">
        <f t="shared" si="22"/>
        <v>0</v>
      </c>
      <c r="CI12" s="53">
        <f t="shared" si="22"/>
        <v>0</v>
      </c>
      <c r="CJ12" s="53">
        <f t="shared" si="22"/>
        <v>0</v>
      </c>
      <c r="CK12" s="53">
        <f t="shared" si="22"/>
        <v>0</v>
      </c>
      <c r="CL12" s="53">
        <f t="shared" si="22"/>
        <v>0</v>
      </c>
    </row>
    <row r="13" spans="1:90" x14ac:dyDescent="0.3">
      <c r="A13" s="108" t="s">
        <v>19</v>
      </c>
      <c r="B13" s="113">
        <v>-5.5E-2</v>
      </c>
      <c r="C13" s="111"/>
      <c r="D13" s="100"/>
      <c r="E13" s="29"/>
      <c r="F13" s="59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</row>
    <row r="14" spans="1:90" x14ac:dyDescent="0.3">
      <c r="A14" s="108" t="s">
        <v>20</v>
      </c>
      <c r="B14" s="113">
        <v>2.0000000000000001E-4</v>
      </c>
      <c r="C14" s="111"/>
      <c r="D14" s="100"/>
      <c r="E14" s="57" t="s">
        <v>31</v>
      </c>
      <c r="F14" s="57">
        <f t="shared" ref="F14:AK14" si="23">F10+F12</f>
        <v>0</v>
      </c>
      <c r="G14" s="58">
        <f t="shared" si="23"/>
        <v>10866.706708754324</v>
      </c>
      <c r="H14" s="58">
        <f t="shared" si="23"/>
        <v>10503.586677530444</v>
      </c>
      <c r="I14" s="58">
        <f t="shared" si="23"/>
        <v>10090.107995418239</v>
      </c>
      <c r="J14" s="58">
        <f t="shared" si="23"/>
        <v>9731.3260192088401</v>
      </c>
      <c r="K14" s="58">
        <f t="shared" si="23"/>
        <v>9386.1733449864823</v>
      </c>
      <c r="L14" s="58">
        <f t="shared" si="23"/>
        <v>9055.1709032420895</v>
      </c>
      <c r="M14" s="58">
        <f t="shared" si="23"/>
        <v>8732.4278788199299</v>
      </c>
      <c r="N14" s="58">
        <f t="shared" si="23"/>
        <v>8393.8599891064532</v>
      </c>
      <c r="O14" s="58">
        <f t="shared" si="23"/>
        <v>8062.8655228992793</v>
      </c>
      <c r="P14" s="58">
        <f t="shared" si="23"/>
        <v>7751.4657426684425</v>
      </c>
      <c r="Q14" s="58">
        <f t="shared" si="23"/>
        <v>7436.1506397401317</v>
      </c>
      <c r="R14" s="58">
        <f t="shared" si="23"/>
        <v>7139.3635161571347</v>
      </c>
      <c r="S14" s="58">
        <f t="shared" si="23"/>
        <v>6839.8464693246888</v>
      </c>
      <c r="T14" s="58">
        <f t="shared" si="23"/>
        <v>6561.6747465736344</v>
      </c>
      <c r="U14" s="58">
        <f t="shared" si="23"/>
        <v>6276.2236859439181</v>
      </c>
      <c r="V14" s="58">
        <f t="shared" si="23"/>
        <v>6011.6655888621463</v>
      </c>
      <c r="W14" s="58">
        <f t="shared" si="23"/>
        <v>5758.2317043792018</v>
      </c>
      <c r="X14" s="58">
        <f t="shared" si="23"/>
        <v>5518.2564275461255</v>
      </c>
      <c r="Y14" s="58">
        <f t="shared" si="23"/>
        <v>5298.6210939100065</v>
      </c>
      <c r="Z14" s="58">
        <f t="shared" si="23"/>
        <v>5075.8959116358992</v>
      </c>
      <c r="AA14" s="58">
        <f t="shared" si="23"/>
        <v>4887.3871038171565</v>
      </c>
      <c r="AB14" s="58">
        <f t="shared" si="23"/>
        <v>4690.812404180494</v>
      </c>
      <c r="AC14" s="58">
        <f t="shared" si="23"/>
        <v>4509.3997746107652</v>
      </c>
      <c r="AD14" s="58">
        <f t="shared" si="23"/>
        <v>4336.8849859366201</v>
      </c>
      <c r="AE14" s="58">
        <f t="shared" si="23"/>
        <v>4187.0877286360956</v>
      </c>
      <c r="AF14" s="58">
        <f t="shared" si="23"/>
        <v>4050.6648873451932</v>
      </c>
      <c r="AG14" s="58">
        <f t="shared" si="23"/>
        <v>3919.6548482114245</v>
      </c>
      <c r="AH14" s="58">
        <f t="shared" si="23"/>
        <v>3782.4577935198854</v>
      </c>
      <c r="AI14" s="58">
        <f t="shared" si="23"/>
        <v>3653.6566157859256</v>
      </c>
      <c r="AJ14" s="58">
        <f t="shared" si="23"/>
        <v>3533.2650171261089</v>
      </c>
      <c r="AK14" s="58">
        <f t="shared" si="23"/>
        <v>3421.3467629923425</v>
      </c>
      <c r="AL14" s="58">
        <f t="shared" ref="AL14:BQ14" si="24">AL10+AL12</f>
        <v>3308.2419519471259</v>
      </c>
      <c r="AM14" s="58">
        <f t="shared" si="24"/>
        <v>3184.9791447573298</v>
      </c>
      <c r="AN14" s="58">
        <f t="shared" si="24"/>
        <v>3070.5709522452307</v>
      </c>
      <c r="AO14" s="58">
        <f t="shared" si="24"/>
        <v>2959.2024663673128</v>
      </c>
      <c r="AP14" s="58">
        <f t="shared" si="24"/>
        <v>2850.020803822611</v>
      </c>
      <c r="AQ14" s="58">
        <f t="shared" si="24"/>
        <v>2739.2157291522617</v>
      </c>
      <c r="AR14" s="58">
        <f t="shared" si="24"/>
        <v>2625.8892802735309</v>
      </c>
      <c r="AS14" s="58">
        <f t="shared" si="24"/>
        <v>2521.2962307309144</v>
      </c>
      <c r="AT14" s="58">
        <f t="shared" si="24"/>
        <v>2415.3583458024118</v>
      </c>
      <c r="AU14" s="58">
        <f t="shared" si="24"/>
        <v>2312.4730458166769</v>
      </c>
      <c r="AV14" s="58">
        <f t="shared" si="24"/>
        <v>2213.0316136997658</v>
      </c>
      <c r="AW14" s="58">
        <f t="shared" si="24"/>
        <v>2122.3759709136407</v>
      </c>
      <c r="AX14" s="58">
        <f t="shared" si="24"/>
        <v>2030.8083458120307</v>
      </c>
      <c r="AY14" s="58">
        <f t="shared" si="24"/>
        <v>1944.9917941700535</v>
      </c>
      <c r="AZ14" s="58">
        <f t="shared" si="24"/>
        <v>1862.4703414198914</v>
      </c>
      <c r="BA14" s="58">
        <f t="shared" si="24"/>
        <v>1688.6827875674064</v>
      </c>
      <c r="BB14" s="58">
        <f t="shared" si="24"/>
        <v>1506.3361096747817</v>
      </c>
      <c r="BC14" s="58">
        <f t="shared" si="24"/>
        <v>1333.0955652011742</v>
      </c>
      <c r="BD14" s="58">
        <f t="shared" si="24"/>
        <v>1170.7368807353553</v>
      </c>
      <c r="BE14" s="58">
        <f t="shared" si="24"/>
        <v>1019.9135638848051</v>
      </c>
      <c r="BF14" s="58">
        <f t="shared" si="24"/>
        <v>878.61703545295131</v>
      </c>
      <c r="BG14" s="58">
        <f t="shared" si="24"/>
        <v>746.61382482490217</v>
      </c>
      <c r="BH14" s="58">
        <f t="shared" si="24"/>
        <v>624.1942823651068</v>
      </c>
      <c r="BI14" s="58">
        <f t="shared" si="24"/>
        <v>509.22058809997054</v>
      </c>
      <c r="BJ14" s="58">
        <f t="shared" si="24"/>
        <v>398.68297774768314</v>
      </c>
      <c r="BK14" s="58">
        <f t="shared" si="24"/>
        <v>292.76572208472697</v>
      </c>
      <c r="BL14" s="58">
        <f t="shared" si="24"/>
        <v>195.32349672410282</v>
      </c>
      <c r="BM14" s="58">
        <f t="shared" si="24"/>
        <v>115.64583309283293</v>
      </c>
      <c r="BN14" s="58">
        <f t="shared" si="24"/>
        <v>55.072354771734346</v>
      </c>
      <c r="BO14" s="58">
        <f t="shared" si="24"/>
        <v>6.2757582161883461</v>
      </c>
      <c r="BP14" s="58">
        <f t="shared" si="24"/>
        <v>0</v>
      </c>
      <c r="BQ14" s="58">
        <f t="shared" si="24"/>
        <v>0</v>
      </c>
      <c r="BR14" s="58">
        <f t="shared" ref="BR14:CL14" si="25">BR10+BR12</f>
        <v>0</v>
      </c>
      <c r="BS14" s="58">
        <f t="shared" si="25"/>
        <v>0</v>
      </c>
      <c r="BT14" s="58">
        <f t="shared" si="25"/>
        <v>0</v>
      </c>
      <c r="BU14" s="58">
        <f t="shared" si="25"/>
        <v>0</v>
      </c>
      <c r="BV14" s="58">
        <f t="shared" si="25"/>
        <v>0</v>
      </c>
      <c r="BW14" s="58">
        <f t="shared" si="25"/>
        <v>0</v>
      </c>
      <c r="BX14" s="58">
        <f t="shared" si="25"/>
        <v>0</v>
      </c>
      <c r="BY14" s="58">
        <f t="shared" si="25"/>
        <v>0</v>
      </c>
      <c r="BZ14" s="58">
        <f t="shared" si="25"/>
        <v>0</v>
      </c>
      <c r="CA14" s="58">
        <f t="shared" si="25"/>
        <v>0</v>
      </c>
      <c r="CB14" s="58">
        <f t="shared" si="25"/>
        <v>0</v>
      </c>
      <c r="CC14" s="58">
        <f t="shared" si="25"/>
        <v>0</v>
      </c>
      <c r="CD14" s="58">
        <f t="shared" si="25"/>
        <v>0</v>
      </c>
      <c r="CE14" s="58">
        <f t="shared" si="25"/>
        <v>0</v>
      </c>
      <c r="CF14" s="58">
        <f t="shared" si="25"/>
        <v>0</v>
      </c>
      <c r="CG14" s="58">
        <f t="shared" si="25"/>
        <v>0</v>
      </c>
      <c r="CH14" s="58">
        <f t="shared" si="25"/>
        <v>0</v>
      </c>
      <c r="CI14" s="58">
        <f t="shared" si="25"/>
        <v>0</v>
      </c>
      <c r="CJ14" s="58">
        <f t="shared" si="25"/>
        <v>0</v>
      </c>
      <c r="CK14" s="58">
        <f t="shared" si="25"/>
        <v>0</v>
      </c>
      <c r="CL14" s="58">
        <f t="shared" si="25"/>
        <v>0</v>
      </c>
    </row>
    <row r="15" spans="1:90" x14ac:dyDescent="0.3">
      <c r="A15" s="70" t="s">
        <v>2</v>
      </c>
      <c r="B15" s="116">
        <v>-5252.8648747571997</v>
      </c>
      <c r="C15" s="67"/>
      <c r="D15" s="100"/>
      <c r="E15" s="29"/>
      <c r="F15" s="59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</row>
    <row r="16" spans="1:90" x14ac:dyDescent="0.3">
      <c r="A16" s="72" t="s">
        <v>3</v>
      </c>
      <c r="B16" s="80">
        <v>-3.3218516762205131E-4</v>
      </c>
      <c r="C16" s="119"/>
      <c r="D16" s="100"/>
      <c r="E16" s="57" t="s">
        <v>32</v>
      </c>
      <c r="F16" s="76"/>
      <c r="G16" s="76">
        <f>B3*0.8</f>
        <v>0</v>
      </c>
      <c r="H16" s="73"/>
      <c r="I16" s="73"/>
      <c r="J16" s="73"/>
      <c r="K16" s="73"/>
      <c r="L16" s="73"/>
      <c r="M16" s="73"/>
      <c r="N16" s="73"/>
      <c r="O16" s="73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</row>
    <row r="17" spans="1:16381" ht="15" thickBot="1" x14ac:dyDescent="0.35">
      <c r="D17" s="100"/>
      <c r="E17" s="75"/>
      <c r="F17" s="32"/>
      <c r="G17" s="32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</row>
    <row r="18" spans="1:16381" ht="18.600000000000001" thickBot="1" x14ac:dyDescent="0.4">
      <c r="A18" s="128" t="s">
        <v>36</v>
      </c>
      <c r="B18" s="128"/>
      <c r="D18" s="100"/>
      <c r="E18" s="78" t="s">
        <v>33</v>
      </c>
      <c r="F18" s="79">
        <f>F14+F16</f>
        <v>0</v>
      </c>
      <c r="G18" s="79">
        <f t="shared" ref="G18:BR18" si="26">G14+G16</f>
        <v>10866.706708754324</v>
      </c>
      <c r="H18" s="79">
        <f t="shared" si="26"/>
        <v>10503.586677530444</v>
      </c>
      <c r="I18" s="79">
        <f t="shared" si="26"/>
        <v>10090.107995418239</v>
      </c>
      <c r="J18" s="79">
        <f t="shared" si="26"/>
        <v>9731.3260192088401</v>
      </c>
      <c r="K18" s="79">
        <f t="shared" si="26"/>
        <v>9386.1733449864823</v>
      </c>
      <c r="L18" s="79">
        <f t="shared" si="26"/>
        <v>9055.1709032420895</v>
      </c>
      <c r="M18" s="79">
        <f t="shared" si="26"/>
        <v>8732.4278788199299</v>
      </c>
      <c r="N18" s="79">
        <f t="shared" si="26"/>
        <v>8393.8599891064532</v>
      </c>
      <c r="O18" s="79">
        <f t="shared" si="26"/>
        <v>8062.8655228992793</v>
      </c>
      <c r="P18" s="79">
        <f t="shared" si="26"/>
        <v>7751.4657426684425</v>
      </c>
      <c r="Q18" s="79">
        <f t="shared" si="26"/>
        <v>7436.1506397401317</v>
      </c>
      <c r="R18" s="79">
        <f t="shared" si="26"/>
        <v>7139.3635161571347</v>
      </c>
      <c r="S18" s="79">
        <f t="shared" si="26"/>
        <v>6839.8464693246888</v>
      </c>
      <c r="T18" s="79">
        <f t="shared" si="26"/>
        <v>6561.6747465736344</v>
      </c>
      <c r="U18" s="79">
        <f t="shared" si="26"/>
        <v>6276.2236859439181</v>
      </c>
      <c r="V18" s="79">
        <f t="shared" si="26"/>
        <v>6011.6655888621463</v>
      </c>
      <c r="W18" s="79">
        <f t="shared" si="26"/>
        <v>5758.2317043792018</v>
      </c>
      <c r="X18" s="79">
        <f t="shared" si="26"/>
        <v>5518.2564275461255</v>
      </c>
      <c r="Y18" s="79">
        <f t="shared" si="26"/>
        <v>5298.6210939100065</v>
      </c>
      <c r="Z18" s="79">
        <f t="shared" si="26"/>
        <v>5075.8959116358992</v>
      </c>
      <c r="AA18" s="79">
        <f t="shared" si="26"/>
        <v>4887.3871038171565</v>
      </c>
      <c r="AB18" s="79">
        <f t="shared" si="26"/>
        <v>4690.812404180494</v>
      </c>
      <c r="AC18" s="79">
        <f t="shared" si="26"/>
        <v>4509.3997746107652</v>
      </c>
      <c r="AD18" s="79">
        <f t="shared" si="26"/>
        <v>4336.8849859366201</v>
      </c>
      <c r="AE18" s="79">
        <f t="shared" si="26"/>
        <v>4187.0877286360956</v>
      </c>
      <c r="AF18" s="79">
        <f t="shared" si="26"/>
        <v>4050.6648873451932</v>
      </c>
      <c r="AG18" s="79">
        <f t="shared" si="26"/>
        <v>3919.6548482114245</v>
      </c>
      <c r="AH18" s="79">
        <f t="shared" si="26"/>
        <v>3782.4577935198854</v>
      </c>
      <c r="AI18" s="79">
        <f t="shared" si="26"/>
        <v>3653.6566157859256</v>
      </c>
      <c r="AJ18" s="79">
        <f t="shared" si="26"/>
        <v>3533.2650171261089</v>
      </c>
      <c r="AK18" s="79">
        <f t="shared" si="26"/>
        <v>3421.3467629923425</v>
      </c>
      <c r="AL18" s="79">
        <f t="shared" si="26"/>
        <v>3308.2419519471259</v>
      </c>
      <c r="AM18" s="79">
        <f t="shared" si="26"/>
        <v>3184.9791447573298</v>
      </c>
      <c r="AN18" s="79">
        <f t="shared" si="26"/>
        <v>3070.5709522452307</v>
      </c>
      <c r="AO18" s="79">
        <f t="shared" si="26"/>
        <v>2959.2024663673128</v>
      </c>
      <c r="AP18" s="79">
        <f t="shared" si="26"/>
        <v>2850.020803822611</v>
      </c>
      <c r="AQ18" s="79">
        <f t="shared" si="26"/>
        <v>2739.2157291522617</v>
      </c>
      <c r="AR18" s="79">
        <f t="shared" si="26"/>
        <v>2625.8892802735309</v>
      </c>
      <c r="AS18" s="79">
        <f t="shared" si="26"/>
        <v>2521.2962307309144</v>
      </c>
      <c r="AT18" s="79">
        <f t="shared" si="26"/>
        <v>2415.3583458024118</v>
      </c>
      <c r="AU18" s="79">
        <f t="shared" si="26"/>
        <v>2312.4730458166769</v>
      </c>
      <c r="AV18" s="79">
        <f t="shared" si="26"/>
        <v>2213.0316136997658</v>
      </c>
      <c r="AW18" s="79">
        <f t="shared" si="26"/>
        <v>2122.3759709136407</v>
      </c>
      <c r="AX18" s="79">
        <f t="shared" si="26"/>
        <v>2030.8083458120307</v>
      </c>
      <c r="AY18" s="79">
        <f t="shared" si="26"/>
        <v>1944.9917941700535</v>
      </c>
      <c r="AZ18" s="79">
        <f t="shared" si="26"/>
        <v>1862.4703414198914</v>
      </c>
      <c r="BA18" s="79">
        <f t="shared" si="26"/>
        <v>1688.6827875674064</v>
      </c>
      <c r="BB18" s="79">
        <f t="shared" si="26"/>
        <v>1506.3361096747817</v>
      </c>
      <c r="BC18" s="79">
        <f t="shared" si="26"/>
        <v>1333.0955652011742</v>
      </c>
      <c r="BD18" s="79">
        <f t="shared" si="26"/>
        <v>1170.7368807353553</v>
      </c>
      <c r="BE18" s="79">
        <f t="shared" si="26"/>
        <v>1019.9135638848051</v>
      </c>
      <c r="BF18" s="79">
        <f t="shared" si="26"/>
        <v>878.61703545295131</v>
      </c>
      <c r="BG18" s="79">
        <f t="shared" si="26"/>
        <v>746.61382482490217</v>
      </c>
      <c r="BH18" s="79">
        <f t="shared" si="26"/>
        <v>624.1942823651068</v>
      </c>
      <c r="BI18" s="79">
        <f t="shared" si="26"/>
        <v>509.22058809997054</v>
      </c>
      <c r="BJ18" s="79">
        <f t="shared" si="26"/>
        <v>398.68297774768314</v>
      </c>
      <c r="BK18" s="79">
        <f t="shared" si="26"/>
        <v>292.76572208472697</v>
      </c>
      <c r="BL18" s="79">
        <f t="shared" si="26"/>
        <v>195.32349672410282</v>
      </c>
      <c r="BM18" s="79">
        <f t="shared" si="26"/>
        <v>115.64583309283293</v>
      </c>
      <c r="BN18" s="79">
        <f t="shared" si="26"/>
        <v>55.072354771734346</v>
      </c>
      <c r="BO18" s="79">
        <f t="shared" si="26"/>
        <v>6.2757582161883461</v>
      </c>
      <c r="BP18" s="79">
        <f t="shared" si="26"/>
        <v>0</v>
      </c>
      <c r="BQ18" s="79">
        <f t="shared" si="26"/>
        <v>0</v>
      </c>
      <c r="BR18" s="79">
        <f t="shared" si="26"/>
        <v>0</v>
      </c>
      <c r="BS18" s="79">
        <f t="shared" ref="BS18:CL18" si="27">BS14+BS16</f>
        <v>0</v>
      </c>
      <c r="BT18" s="79">
        <f t="shared" si="27"/>
        <v>0</v>
      </c>
      <c r="BU18" s="79">
        <f t="shared" si="27"/>
        <v>0</v>
      </c>
      <c r="BV18" s="79">
        <f t="shared" si="27"/>
        <v>0</v>
      </c>
      <c r="BW18" s="79">
        <f t="shared" si="27"/>
        <v>0</v>
      </c>
      <c r="BX18" s="79">
        <f t="shared" si="27"/>
        <v>0</v>
      </c>
      <c r="BY18" s="79">
        <f t="shared" si="27"/>
        <v>0</v>
      </c>
      <c r="BZ18" s="79">
        <f t="shared" si="27"/>
        <v>0</v>
      </c>
      <c r="CA18" s="79">
        <f t="shared" si="27"/>
        <v>0</v>
      </c>
      <c r="CB18" s="79">
        <f t="shared" si="27"/>
        <v>0</v>
      </c>
      <c r="CC18" s="79">
        <f t="shared" si="27"/>
        <v>0</v>
      </c>
      <c r="CD18" s="79">
        <f t="shared" si="27"/>
        <v>0</v>
      </c>
      <c r="CE18" s="79">
        <f t="shared" si="27"/>
        <v>0</v>
      </c>
      <c r="CF18" s="79">
        <f t="shared" si="27"/>
        <v>0</v>
      </c>
      <c r="CG18" s="79">
        <f t="shared" si="27"/>
        <v>0</v>
      </c>
      <c r="CH18" s="79">
        <f t="shared" si="27"/>
        <v>0</v>
      </c>
      <c r="CI18" s="79">
        <f t="shared" si="27"/>
        <v>0</v>
      </c>
      <c r="CJ18" s="79">
        <f t="shared" si="27"/>
        <v>0</v>
      </c>
      <c r="CK18" s="79">
        <f t="shared" si="27"/>
        <v>0</v>
      </c>
      <c r="CL18" s="79">
        <f t="shared" si="27"/>
        <v>0</v>
      </c>
    </row>
    <row r="19" spans="1:16381" x14ac:dyDescent="0.3">
      <c r="A19" s="83" t="s">
        <v>45</v>
      </c>
      <c r="B19" s="84">
        <f>B20/(9.9%*5)</f>
        <v>978967.82389205543</v>
      </c>
      <c r="C19" s="115"/>
      <c r="D19" s="10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</row>
    <row r="20" spans="1:16381" x14ac:dyDescent="0.3">
      <c r="A20" s="85" t="s">
        <v>37</v>
      </c>
      <c r="B20" s="86">
        <f>SUM(F10:CL10)</f>
        <v>484589.07282656746</v>
      </c>
      <c r="D20" s="101"/>
      <c r="E20" s="64" t="s">
        <v>34</v>
      </c>
      <c r="F20" s="65">
        <f>F21+F22</f>
        <v>0</v>
      </c>
      <c r="G20" s="66">
        <f t="shared" ref="G20:BR20" si="28">G21+G22</f>
        <v>-3491.7912206166102</v>
      </c>
      <c r="H20" s="66">
        <f t="shared" si="28"/>
        <v>-7136.5029792897412</v>
      </c>
      <c r="I20" s="66">
        <f t="shared" si="28"/>
        <v>-9536.0750350843573</v>
      </c>
      <c r="J20" s="66">
        <f t="shared" si="28"/>
        <v>-10060.921073943538</v>
      </c>
      <c r="K20" s="66">
        <f t="shared" si="28"/>
        <v>-8003.1155291504292</v>
      </c>
      <c r="L20" s="66">
        <f t="shared" si="28"/>
        <v>-11265.900771503551</v>
      </c>
      <c r="M20" s="66">
        <f t="shared" si="28"/>
        <v>-9956.3407720960058</v>
      </c>
      <c r="N20" s="66">
        <f t="shared" si="28"/>
        <v>-12705.440774171664</v>
      </c>
      <c r="O20" s="66">
        <f t="shared" si="28"/>
        <v>-8090.2168230931275</v>
      </c>
      <c r="P20" s="66">
        <f t="shared" si="28"/>
        <v>-10074.277089077705</v>
      </c>
      <c r="Q20" s="66">
        <f t="shared" si="28"/>
        <v>-8754.065787107771</v>
      </c>
      <c r="R20" s="66">
        <f t="shared" si="28"/>
        <v>-8398.5497091666912</v>
      </c>
      <c r="S20" s="66">
        <f t="shared" si="28"/>
        <v>-10554.993520564072</v>
      </c>
      <c r="T20" s="66">
        <f t="shared" si="28"/>
        <v>-6853.3861892675495</v>
      </c>
      <c r="U20" s="66">
        <f t="shared" si="28"/>
        <v>-11182.741712117029</v>
      </c>
      <c r="V20" s="66">
        <f t="shared" si="28"/>
        <v>-6907.2584114210786</v>
      </c>
      <c r="W20" s="66">
        <f t="shared" si="28"/>
        <v>-7642.0988903656607</v>
      </c>
      <c r="X20" s="66">
        <f t="shared" si="28"/>
        <v>-6163.5262167701712</v>
      </c>
      <c r="Y20" s="66">
        <f t="shared" si="28"/>
        <v>-6887.1806114745277</v>
      </c>
      <c r="Z20" s="66">
        <f t="shared" si="28"/>
        <v>-5590.9801311172432</v>
      </c>
      <c r="AA20" s="66">
        <f t="shared" si="28"/>
        <v>-5287.4413613700763</v>
      </c>
      <c r="AB20" s="66">
        <f t="shared" si="28"/>
        <v>-4625.5885349576538</v>
      </c>
      <c r="AC20" s="66">
        <f t="shared" si="28"/>
        <v>-5056.6495791736688</v>
      </c>
      <c r="AD20" s="66">
        <f t="shared" si="28"/>
        <v>-4275.6043831090346</v>
      </c>
      <c r="AE20" s="66">
        <f t="shared" si="28"/>
        <v>-5316.2202625262007</v>
      </c>
      <c r="AF20" s="66">
        <f t="shared" si="28"/>
        <v>-5117.6100280336213</v>
      </c>
      <c r="AG20" s="66">
        <f t="shared" si="28"/>
        <v>-2734.2653949275741</v>
      </c>
      <c r="AH20" s="66">
        <f t="shared" si="28"/>
        <v>-3496.493468097699</v>
      </c>
      <c r="AI20" s="66">
        <f t="shared" si="28"/>
        <v>-2431.6836250443821</v>
      </c>
      <c r="AJ20" s="66">
        <f t="shared" si="28"/>
        <v>-2566.4831927015293</v>
      </c>
      <c r="AK20" s="66">
        <f t="shared" si="28"/>
        <v>-2471.1939814572906</v>
      </c>
      <c r="AL20" s="66">
        <f t="shared" si="28"/>
        <v>-1632.2715208290124</v>
      </c>
      <c r="AM20" s="66">
        <f t="shared" si="28"/>
        <v>-2701.9705334097116</v>
      </c>
      <c r="AN20" s="66">
        <f t="shared" si="28"/>
        <v>-1471.8672973826715</v>
      </c>
      <c r="AO20" s="66">
        <f t="shared" si="28"/>
        <v>-1948.8440594244626</v>
      </c>
      <c r="AP20" s="66">
        <f t="shared" si="28"/>
        <v>-1837.5840418130147</v>
      </c>
      <c r="AQ20" s="66">
        <f t="shared" si="28"/>
        <v>-1866.4417057660421</v>
      </c>
      <c r="AR20" s="66">
        <f t="shared" si="28"/>
        <v>-730.89100451690842</v>
      </c>
      <c r="AS20" s="66">
        <f t="shared" si="28"/>
        <v>-1558.0914790341324</v>
      </c>
      <c r="AT20" s="66">
        <f t="shared" si="28"/>
        <v>-1366.3839330491969</v>
      </c>
      <c r="AU20" s="66">
        <f t="shared" si="28"/>
        <v>-1194.3670275295078</v>
      </c>
      <c r="AV20" s="66">
        <f t="shared" si="28"/>
        <v>-500.41730094637893</v>
      </c>
      <c r="AW20" s="66">
        <f t="shared" si="28"/>
        <v>-1157.9595137772531</v>
      </c>
      <c r="AX20" s="66">
        <f t="shared" si="28"/>
        <v>-757.24609121634683</v>
      </c>
      <c r="AY20" s="66">
        <f t="shared" si="28"/>
        <v>-1429.4773621049533</v>
      </c>
      <c r="AZ20" s="66">
        <f t="shared" si="28"/>
        <v>-1649.1921318253444</v>
      </c>
      <c r="BA20" s="66">
        <f t="shared" si="28"/>
        <v>-361.16852316871518</v>
      </c>
      <c r="BB20" s="66">
        <f t="shared" si="28"/>
        <v>-280.24690338349319</v>
      </c>
      <c r="BC20" s="66">
        <f t="shared" si="28"/>
        <v>-335.4437139192014</v>
      </c>
      <c r="BD20" s="66">
        <f t="shared" si="28"/>
        <v>-264.54448886754108</v>
      </c>
      <c r="BE20" s="66">
        <f t="shared" si="28"/>
        <v>-108.65600933384849</v>
      </c>
      <c r="BF20" s="66">
        <f t="shared" si="28"/>
        <v>-1009.8936531479703</v>
      </c>
      <c r="BG20" s="66">
        <f t="shared" si="28"/>
        <v>-159.99310928137857</v>
      </c>
      <c r="BH20" s="66">
        <f t="shared" si="28"/>
        <v>-209.83872392191552</v>
      </c>
      <c r="BI20" s="66">
        <f t="shared" si="28"/>
        <v>-87.944904938922264</v>
      </c>
      <c r="BJ20" s="66">
        <f t="shared" si="28"/>
        <v>-255.57743519879295</v>
      </c>
      <c r="BK20" s="66">
        <f t="shared" si="28"/>
        <v>-55.701574762060773</v>
      </c>
      <c r="BL20" s="66">
        <f t="shared" si="28"/>
        <v>-19.001690261939075</v>
      </c>
      <c r="BM20" s="66">
        <f t="shared" si="28"/>
        <v>-85.267938796023373</v>
      </c>
      <c r="BN20" s="66">
        <f t="shared" si="28"/>
        <v>-1.9467345706070773</v>
      </c>
      <c r="BO20" s="66">
        <f t="shared" si="28"/>
        <v>0</v>
      </c>
      <c r="BP20" s="66">
        <f t="shared" si="28"/>
        <v>0</v>
      </c>
      <c r="BQ20" s="66">
        <f t="shared" si="28"/>
        <v>0</v>
      </c>
      <c r="BR20" s="66">
        <f t="shared" si="28"/>
        <v>0</v>
      </c>
      <c r="BS20" s="66">
        <f t="shared" ref="BS20:CL20" si="29">BS21+BS22</f>
        <v>0</v>
      </c>
      <c r="BT20" s="66">
        <f t="shared" si="29"/>
        <v>0</v>
      </c>
      <c r="BU20" s="66">
        <f t="shared" si="29"/>
        <v>0</v>
      </c>
      <c r="BV20" s="66">
        <f t="shared" si="29"/>
        <v>0</v>
      </c>
      <c r="BW20" s="66">
        <f t="shared" si="29"/>
        <v>0</v>
      </c>
      <c r="BX20" s="66">
        <f t="shared" si="29"/>
        <v>0</v>
      </c>
      <c r="BY20" s="66">
        <f t="shared" si="29"/>
        <v>0</v>
      </c>
      <c r="BZ20" s="66">
        <f t="shared" si="29"/>
        <v>0</v>
      </c>
      <c r="CA20" s="66">
        <f t="shared" si="29"/>
        <v>0</v>
      </c>
      <c r="CB20" s="66">
        <f t="shared" si="29"/>
        <v>0</v>
      </c>
      <c r="CC20" s="66">
        <f t="shared" si="29"/>
        <v>0</v>
      </c>
      <c r="CD20" s="66">
        <f t="shared" si="29"/>
        <v>0</v>
      </c>
      <c r="CE20" s="66">
        <f t="shared" si="29"/>
        <v>0</v>
      </c>
      <c r="CF20" s="66">
        <f t="shared" si="29"/>
        <v>0</v>
      </c>
      <c r="CG20" s="66">
        <f t="shared" si="29"/>
        <v>0</v>
      </c>
      <c r="CH20" s="66">
        <f t="shared" si="29"/>
        <v>0</v>
      </c>
      <c r="CI20" s="66">
        <f t="shared" si="29"/>
        <v>0</v>
      </c>
      <c r="CJ20" s="66">
        <f t="shared" si="29"/>
        <v>0</v>
      </c>
      <c r="CK20" s="66">
        <f t="shared" si="29"/>
        <v>0</v>
      </c>
      <c r="CL20" s="66">
        <f t="shared" si="29"/>
        <v>0</v>
      </c>
    </row>
    <row r="21" spans="1:16381" x14ac:dyDescent="0.3">
      <c r="A21" s="85" t="s">
        <v>29</v>
      </c>
      <c r="B21" s="88">
        <f>SUM(F11:CL11)</f>
        <v>-3672.8274649749783</v>
      </c>
      <c r="D21" s="102"/>
      <c r="E21" s="60" t="s">
        <v>35</v>
      </c>
      <c r="F21" s="120">
        <v>0</v>
      </c>
      <c r="G21" s="120">
        <f>IF(ROUND(SUM($F$21:F21),0)=ROUND($B$2*$B$12,0),0,$B$2*$B$12*INDEX(EL!$B$6:$I$90,MATCH(G$2,EL!$A$6:$A$90,0),MATCH($B$6,EL!$B$5:$I$5,0))-SUM($F$21:F21))</f>
        <v>-3477.4467527614693</v>
      </c>
      <c r="H21" s="120">
        <f>IF(ROUND(SUM($F$21:G21),0)=ROUND($B$2*$B$12,0),0,$B$2*$B$12*INDEX(EL!$B$6:$I$90,MATCH(H$2,EL!$A$6:$A$90,0),MATCH($B$6,EL!$B$5:$I$5,0))-SUM($F$21:G21))</f>
        <v>-7079.3612477068036</v>
      </c>
      <c r="I21" s="120">
        <f>IF(ROUND(SUM($F$21:H21),0)=ROUND($B$2*$B$12,0),0,$B$2*$B$12*INDEX(EL!$B$6:$I$90,MATCH(I$2,EL!$A$6:$A$90,0),MATCH($B$6,EL!$B$5:$I$5,0))-SUM($F$21:H21))</f>
        <v>-9413.4253381338694</v>
      </c>
      <c r="J21" s="120">
        <f>IF(ROUND(SUM($F$21:I21),0)=ROUND($B$2*$B$12,0),0,$B$2*$B$12*INDEX(EL!$B$6:$I$90,MATCH(J$2,EL!$A$6:$A$90,0),MATCH($B$6,EL!$B$5:$I$5,0))-SUM($F$21:I21))</f>
        <v>-9890.9822251640253</v>
      </c>
      <c r="K21" s="120">
        <f>IF(ROUND(SUM($F$21:J21),0)=ROUND($B$2*$B$12,0),0,$B$2*$B$12*INDEX(EL!$B$6:$I$90,MATCH(K$2,EL!$A$6:$A$90,0),MATCH($B$6,EL!$B$5:$I$5,0))-SUM($F$21:J21))</f>
        <v>-7821.6327579828321</v>
      </c>
      <c r="L21" s="120">
        <f>IF(ROUND(SUM($F$21:K21),0)=ROUND($B$2*$B$12,0),0,$B$2*$B$12*INDEX(EL!$B$6:$I$90,MATCH(L$2,EL!$A$6:$A$90,0),MATCH($B$6,EL!$B$5:$I$5,0))-SUM($F$21:K21))</f>
        <v>-11086.666838966179</v>
      </c>
      <c r="M21" s="120">
        <f>IF(ROUND(SUM($F$21:L21),0)=ROUND($B$2*$B$12,0),0,$B$2*$B$12*INDEX(EL!$B$6:$I$90,MATCH(M$2,EL!$A$6:$A$90,0),MATCH($B$6,EL!$B$5:$I$5,0))-SUM($F$21:L21))</f>
        <v>-9775.5924114272057</v>
      </c>
      <c r="N21" s="120">
        <f>IF(ROUND(SUM($F$21:M21),0)=ROUND($B$2*$B$12,0),0,$B$2*$B$12*INDEX(EL!$B$6:$I$90,MATCH(N$2,EL!$A$6:$A$90,0),MATCH($B$6,EL!$B$5:$I$5,0))-SUM($F$21:M21))</f>
        <v>-12502.53676771</v>
      </c>
      <c r="O21" s="120">
        <f>IF(ROUND(SUM($F$21:N21),0)=ROUND($B$2*$B$12,0),0,$B$2*$B$12*INDEX(EL!$B$6:$I$90,MATCH(O$2,EL!$A$6:$A$90,0),MATCH($B$6,EL!$B$5:$I$5,0))-SUM($F$21:N21))</f>
        <v>-7896.9175978473504</v>
      </c>
      <c r="P21" s="120">
        <f>IF(ROUND(SUM($F$21:O21),0)=ROUND($B$2*$B$12,0),0,$B$2*$B$12*INDEX(EL!$B$6:$I$90,MATCH(P$2,EL!$A$6:$A$90,0),MATCH($B$6,EL!$B$5:$I$5,0))-SUM($F$21:O21))</f>
        <v>-9890.3693807021045</v>
      </c>
      <c r="Q21" s="120">
        <f>IF(ROUND(SUM($F$21:P21),0)=ROUND($B$2*$B$12,0),0,$B$2*$B$12*INDEX(EL!$B$6:$I$90,MATCH(Q$2,EL!$A$6:$A$90,0),MATCH($B$6,EL!$B$5:$I$5,0))-SUM($F$21:P21))</f>
        <v>-8596.3478061948117</v>
      </c>
      <c r="R21" s="120">
        <f>IF(ROUND(SUM($F$21:Q21),0)=ROUND($B$2*$B$12,0),0,$B$2*$B$12*INDEX(EL!$B$6:$I$90,MATCH(R$2,EL!$A$6:$A$90,0),MATCH($B$6,EL!$B$5:$I$5,0))-SUM($F$21:Q21))</f>
        <v>-8239.7318791341095</v>
      </c>
      <c r="S21" s="120">
        <f>IF(ROUND(SUM($F$21:R21),0)=ROUND($B$2*$B$12,0),0,$B$2*$B$12*INDEX(EL!$B$6:$I$90,MATCH(S$2,EL!$A$6:$A$90,0),MATCH($B$6,EL!$B$5:$I$5,0))-SUM($F$21:R21))</f>
        <v>-10402.750684344093</v>
      </c>
      <c r="T21" s="120">
        <f>IF(ROUND(SUM($F$21:S21),0)=ROUND($B$2*$B$12,0),0,$B$2*$B$12*INDEX(EL!$B$6:$I$90,MATCH(T$2,EL!$A$6:$A$90,0),MATCH($B$6,EL!$B$5:$I$5,0))-SUM($F$21:S21))</f>
        <v>-6704.033005574689</v>
      </c>
      <c r="U21" s="120">
        <f>IF(ROUND(SUM($F$21:T21),0)=ROUND($B$2*$B$12,0),0,$B$2*$B$12*INDEX(EL!$B$6:$I$90,MATCH(U$2,EL!$A$6:$A$90,0),MATCH($B$6,EL!$B$5:$I$5,0))-SUM($F$21:T21))</f>
        <v>-11031.811769699911</v>
      </c>
      <c r="V21" s="120">
        <f>IF(ROUND(SUM($F$21:U21),0)=ROUND($B$2*$B$12,0),0,$B$2*$B$12*INDEX(EL!$B$6:$I$90,MATCH(V$2,EL!$A$6:$A$90,0),MATCH($B$6,EL!$B$5:$I$5,0))-SUM($F$21:U21))</f>
        <v>-6768.8830189731962</v>
      </c>
      <c r="W21" s="120">
        <f>IF(ROUND(SUM($F$21:V21),0)=ROUND($B$2*$B$12,0),0,$B$2*$B$12*INDEX(EL!$B$6:$I$90,MATCH(W$2,EL!$A$6:$A$90,0),MATCH($B$6,EL!$B$5:$I$5,0))-SUM($F$21:V21))</f>
        <v>-7503.496292471973</v>
      </c>
      <c r="X21" s="120">
        <f>IF(ROUND(SUM($F$21:W21),0)=ROUND($B$2*$B$12,0),0,$B$2*$B$12*INDEX(EL!$B$6:$I$90,MATCH(X$2,EL!$A$6:$A$90,0),MATCH($B$6,EL!$B$5:$I$5,0))-SUM($F$21:W21))</f>
        <v>-6054.3811733647599</v>
      </c>
      <c r="Y21" s="120">
        <f>IF(ROUND(SUM($F$21:X21),0)=ROUND($B$2*$B$12,0),0,$B$2*$B$12*INDEX(EL!$B$6:$I$90,MATCH(Y$2,EL!$A$6:$A$90,0),MATCH($B$6,EL!$B$5:$I$5,0))-SUM($F$21:X21))</f>
        <v>-6782.3289791619172</v>
      </c>
      <c r="Z21" s="120">
        <f>IF(ROUND(SUM($F$21:Y21),0)=ROUND($B$2*$B$12,0),0,$B$2*$B$12*INDEX(EL!$B$6:$I$90,MATCH(Z$2,EL!$A$6:$A$90,0),MATCH($B$6,EL!$B$5:$I$5,0))-SUM($F$21:Y21))</f>
        <v>-5496.497236935189</v>
      </c>
      <c r="AA21" s="120">
        <f>IF(ROUND(SUM($F$21:Z21),0)=ROUND($B$2*$B$12,0),0,$B$2*$B$12*INDEX(EL!$B$6:$I$90,MATCH(AA$2,EL!$A$6:$A$90,0),MATCH($B$6,EL!$B$5:$I$5,0))-SUM($F$21:Z21))</f>
        <v>-5199.0999055699795</v>
      </c>
      <c r="AB21" s="120">
        <f>IF(ROUND(SUM($F$21:AA21),0)=ROUND($B$2*$B$12,0),0,$B$2*$B$12*INDEX(EL!$B$6:$I$90,MATCH(AB$2,EL!$A$6:$A$90,0),MATCH($B$6,EL!$B$5:$I$5,0))-SUM($F$21:AA21))</f>
        <v>-4550.2070217212022</v>
      </c>
      <c r="AC21" s="120">
        <f>IF(ROUND(SUM($F$21:AB21),0)=ROUND($B$2*$B$12,0),0,$B$2*$B$12*INDEX(EL!$B$6:$I$90,MATCH(AC$2,EL!$A$6:$A$90,0),MATCH($B$6,EL!$B$5:$I$5,0))-SUM($F$21:AB21))</f>
        <v>-4987.0522546630527</v>
      </c>
      <c r="AD21" s="120">
        <f>IF(ROUND(SUM($F$21:AC21),0)=ROUND($B$2*$B$12,0),0,$B$2*$B$12*INDEX(EL!$B$6:$I$90,MATCH(AD$2,EL!$A$6:$A$90,0),MATCH($B$6,EL!$B$5:$I$5,0))-SUM($F$21:AC21))</f>
        <v>-4210.9086552776862</v>
      </c>
      <c r="AE21" s="120">
        <f>IF(ROUND(SUM($F$21:AD21),0)=ROUND($B$2*$B$12,0),0,$B$2*$B$12*INDEX(EL!$B$6:$I$90,MATCH(AE$2,EL!$A$6:$A$90,0),MATCH($B$6,EL!$B$5:$I$5,0))-SUM($F$21:AD21))</f>
        <v>-5252.0430253989471</v>
      </c>
      <c r="AF21" s="120">
        <f>IF(ROUND(SUM($F$21:AE21),0)=ROUND($B$2*$B$12,0),0,$B$2*$B$12*INDEX(EL!$B$6:$I$90,MATCH(AF$2,EL!$A$6:$A$90,0),MATCH($B$6,EL!$B$5:$I$5,0))-SUM($F$21:AE21))</f>
        <v>-5054.091652050789</v>
      </c>
      <c r="AG21" s="120">
        <f>IF(ROUND(SUM($F$21:AF21),0)=ROUND($B$2*$B$12,0),0,$B$2*$B$12*INDEX(EL!$B$6:$I$90,MATCH(AG$2,EL!$A$6:$A$90,0),MATCH($B$6,EL!$B$5:$I$5,0))-SUM($F$21:AF21))</f>
        <v>-2674.11158918406</v>
      </c>
      <c r="AH21" s="120">
        <f>IF(ROUND(SUM($F$21:AG21),0)=ROUND($B$2*$B$12,0),0,$B$2*$B$12*INDEX(EL!$B$6:$I$90,MATCH(AH$2,EL!$A$6:$A$90,0),MATCH($B$6,EL!$B$5:$I$5,0))-SUM($F$21:AG21))</f>
        <v>-3448.9071180843166</v>
      </c>
      <c r="AI21" s="120">
        <f>IF(ROUND(SUM($F$21:AH21),0)=ROUND($B$2*$B$12,0),0,$B$2*$B$12*INDEX(EL!$B$6:$I$90,MATCH(AI$2,EL!$A$6:$A$90,0),MATCH($B$6,EL!$B$5:$I$5,0))-SUM($F$21:AH21))</f>
        <v>-2395.8050582521828</v>
      </c>
      <c r="AJ21" s="120">
        <f>IF(ROUND(SUM($F$21:AI21),0)=ROUND($B$2*$B$12,0),0,$B$2*$B$12*INDEX(EL!$B$6:$I$90,MATCH(AJ$2,EL!$A$6:$A$90,0),MATCH($B$6,EL!$B$5:$I$5,0))-SUM($F$21:AI21))</f>
        <v>-2532.5894591120305</v>
      </c>
      <c r="AK21" s="120">
        <f>IF(ROUND(SUM($F$21:AJ21),0)=ROUND($B$2*$B$12,0),0,$B$2*$B$12*INDEX(EL!$B$6:$I$90,MATCH(AK$2,EL!$A$6:$A$90,0),MATCH($B$6,EL!$B$5:$I$5,0))-SUM($F$21:AJ21))</f>
        <v>-2442.7156083274749</v>
      </c>
      <c r="AL21" s="120">
        <f>IF(ROUND(SUM($F$21:AK21),0)=ROUND($B$2*$B$12,0),0,$B$2*$B$12*INDEX(EL!$B$6:$I$90,MATCH(AL$2,EL!$A$6:$A$90,0),MATCH($B$6,EL!$B$5:$I$5,0))-SUM($F$21:AK21))</f>
        <v>-1606.3023407989822</v>
      </c>
      <c r="AM21" s="120">
        <f>IF(ROUND(SUM($F$21:AL21),0)=ROUND($B$2*$B$12,0),0,$B$2*$B$12*INDEX(EL!$B$6:$I$90,MATCH(AM$2,EL!$A$6:$A$90,0),MATCH($B$6,EL!$B$5:$I$5,0))-SUM($F$21:AL21))</f>
        <v>-2678.4974536553491</v>
      </c>
      <c r="AN21" s="120">
        <f>IF(ROUND(SUM($F$21:AM21),0)=ROUND($B$2*$B$12,0),0,$B$2*$B$12*INDEX(EL!$B$6:$I$90,MATCH(AN$2,EL!$A$6:$A$90,0),MATCH($B$6,EL!$B$5:$I$5,0))-SUM($F$21:AM21))</f>
        <v>-1450.73746522289</v>
      </c>
      <c r="AO21" s="120">
        <f>IF(ROUND(SUM($F$21:AN21),0)=ROUND($B$2*$B$12,0),0,$B$2*$B$12*INDEX(EL!$B$6:$I$90,MATCH(AO$2,EL!$A$6:$A$90,0),MATCH($B$6,EL!$B$5:$I$5,0))-SUM($F$21:AN21))</f>
        <v>-1928.077252619958</v>
      </c>
      <c r="AP21" s="120">
        <f>IF(ROUND(SUM($F$21:AO21),0)=ROUND($B$2*$B$12,0),0,$B$2*$B$12*INDEX(EL!$B$6:$I$90,MATCH(AP$2,EL!$A$6:$A$90,0),MATCH($B$6,EL!$B$5:$I$5,0))-SUM($F$21:AO21))</f>
        <v>-1820.7016470171802</v>
      </c>
      <c r="AQ21" s="120">
        <f>IF(ROUND(SUM($F$21:AP21),0)=ROUND($B$2*$B$12,0),0,$B$2*$B$12*INDEX(EL!$B$6:$I$90,MATCH(AQ$2,EL!$A$6:$A$90,0),MATCH($B$6,EL!$B$5:$I$5,0))-SUM($F$21:AP21))</f>
        <v>-1848.7134844906104</v>
      </c>
      <c r="AR21" s="120">
        <f>IF(ROUND(SUM($F$21:AQ21),0)=ROUND($B$2*$B$12,0),0,$B$2*$B$12*INDEX(EL!$B$6:$I$90,MATCH(AR$2,EL!$A$6:$A$90,0),MATCH($B$6,EL!$B$5:$I$5,0))-SUM($F$21:AQ21))</f>
        <v>-716.19034667062806</v>
      </c>
      <c r="AS21" s="120">
        <f>IF(ROUND(SUM($F$21:AR21),0)=ROUND($B$2*$B$12,0),0,$B$2*$B$12*INDEX(EL!$B$6:$I$90,MATCH(AS$2,EL!$A$6:$A$90,0),MATCH($B$6,EL!$B$5:$I$5,0))-SUM($F$21:AR21))</f>
        <v>-1546.3904689842602</v>
      </c>
      <c r="AT21" s="120">
        <f>IF(ROUND(SUM($F$21:AS21),0)=ROUND($B$2*$B$12,0),0,$B$2*$B$12*INDEX(EL!$B$6:$I$90,MATCH(AT$2,EL!$A$6:$A$90,0),MATCH($B$6,EL!$B$5:$I$5,0))-SUM($F$21:AS21))</f>
        <v>-1356.5047109402658</v>
      </c>
      <c r="AU21" s="120">
        <f>IF(ROUND(SUM($F$21:AT21),0)=ROUND($B$2*$B$12,0),0,$B$2*$B$12*INDEX(EL!$B$6:$I$90,MATCH(AU$2,EL!$A$6:$A$90,0),MATCH($B$6,EL!$B$5:$I$5,0))-SUM($F$21:AT21))</f>
        <v>-1183.1422439965536</v>
      </c>
      <c r="AV21" s="120">
        <f>IF(ROUND(SUM($F$21:AU21),0)=ROUND($B$2*$B$12,0),0,$B$2*$B$12*INDEX(EL!$B$6:$I$90,MATCH(AV$2,EL!$A$6:$A$90,0),MATCH($B$6,EL!$B$5:$I$5,0))-SUM($F$21:AU21))</f>
        <v>-491.88287798108649</v>
      </c>
      <c r="AW21" s="120">
        <f>IF(ROUND(SUM($F$21:AV21),0)=ROUND($B$2*$B$12,0),0,$B$2*$B$12*INDEX(EL!$B$6:$I$90,MATCH(AW$2,EL!$A$6:$A$90,0),MATCH($B$6,EL!$B$5:$I$5,0))-SUM($F$21:AV21))</f>
        <v>-1151.4005147558928</v>
      </c>
      <c r="AX21" s="120">
        <f>IF(ROUND(SUM($F$21:AW21),0)=ROUND($B$2*$B$12,0),0,$B$2*$B$12*INDEX(EL!$B$6:$I$90,MATCH(AX$2,EL!$A$6:$A$90,0),MATCH($B$6,EL!$B$5:$I$5,0))-SUM($F$21:AW21))</f>
        <v>-751.66660421784036</v>
      </c>
      <c r="AY21" s="120">
        <f>IF(ROUND(SUM($F$21:AX21),0)=ROUND($B$2*$B$12,0),0,$B$2*$B$12*INDEX(EL!$B$6:$I$90,MATCH(AY$2,EL!$A$6:$A$90,0),MATCH($B$6,EL!$B$5:$I$5,0))-SUM($F$21:AX21))</f>
        <v>-1422.6505413721607</v>
      </c>
      <c r="AZ21" s="120">
        <f>IF(ROUND(SUM($F$21:AY21),0)=ROUND($B$2*$B$12,0),0,$B$2*$B$12*INDEX(EL!$B$6:$I$90,MATCH(AZ$2,EL!$A$6:$A$90,0),MATCH($B$6,EL!$B$5:$I$5,0))-SUM($F$21:AY21))</f>
        <v>-1649.1921318253444</v>
      </c>
      <c r="BA21" s="120">
        <f>IF(ROUND(SUM($F$21:AZ21),0)=ROUND($B$2*$B$12,0),0,$B$2*$B$12*INDEX(EL!$B$6:$I$90,MATCH(BA$2,EL!$A$6:$A$90,0),MATCH($B$6,EL!$B$5:$I$5,0))-SUM($F$21:AZ21))</f>
        <v>-361.16852316871518</v>
      </c>
      <c r="BB21" s="120">
        <f>IF(ROUND(SUM($F$21:BA21),0)=ROUND($B$2*$B$12,0),0,$B$2*$B$12*INDEX(EL!$B$6:$I$90,MATCH(BB$2,EL!$A$6:$A$90,0),MATCH($B$6,EL!$B$5:$I$5,0))-SUM($F$21:BA21))</f>
        <v>-280.24690338349319</v>
      </c>
      <c r="BC21" s="120">
        <f>IF(ROUND(SUM($F$21:BB21),0)=ROUND($B$2*$B$12,0),0,$B$2*$B$12*INDEX(EL!$B$6:$I$90,MATCH(BC$2,EL!$A$6:$A$90,0),MATCH($B$6,EL!$B$5:$I$5,0))-SUM($F$21:BB21))</f>
        <v>-335.4437139192014</v>
      </c>
      <c r="BD21" s="120">
        <f>IF(ROUND(SUM($F$21:BC21),0)=ROUND($B$2*$B$12,0),0,$B$2*$B$12*INDEX(EL!$B$6:$I$90,MATCH(BD$2,EL!$A$6:$A$90,0),MATCH($B$6,EL!$B$5:$I$5,0))-SUM($F$21:BC21))</f>
        <v>-264.54448886754108</v>
      </c>
      <c r="BE21" s="120">
        <f>IF(ROUND(SUM($F$21:BD21),0)=ROUND($B$2*$B$12,0),0,$B$2*$B$12*INDEX(EL!$B$6:$I$90,MATCH(BE$2,EL!$A$6:$A$90,0),MATCH($B$6,EL!$B$5:$I$5,0))-SUM($F$21:BD21))</f>
        <v>-108.65600933384849</v>
      </c>
      <c r="BF21" s="120">
        <f>IF(ROUND(SUM($F$21:BE21),0)=ROUND($B$2*$B$12,0),0,$B$2*$B$12*INDEX(EL!$B$6:$I$90,MATCH(BF$2,EL!$A$6:$A$90,0),MATCH($B$6,EL!$B$5:$I$5,0))-SUM($F$21:BE21))</f>
        <v>-1009.8936531479703</v>
      </c>
      <c r="BG21" s="120">
        <f>IF(ROUND(SUM($F$21:BF21),0)=ROUND($B$2*$B$12,0),0,$B$2*$B$12*INDEX(EL!$B$6:$I$90,MATCH(BG$2,EL!$A$6:$A$90,0),MATCH($B$6,EL!$B$5:$I$5,0))-SUM($F$21:BF21))</f>
        <v>-159.99310928137857</v>
      </c>
      <c r="BH21" s="120">
        <f>IF(ROUND(SUM($F$21:BG21),0)=ROUND($B$2*$B$12,0),0,$B$2*$B$12*INDEX(EL!$B$6:$I$90,MATCH(BH$2,EL!$A$6:$A$90,0),MATCH($B$6,EL!$B$5:$I$5,0))-SUM($F$21:BG21))</f>
        <v>-209.83872392191552</v>
      </c>
      <c r="BI21" s="120">
        <f>IF(ROUND(SUM($F$21:BH21),0)=ROUND($B$2*$B$12,0),0,$B$2*$B$12*INDEX(EL!$B$6:$I$90,MATCH(BI$2,EL!$A$6:$A$90,0),MATCH($B$6,EL!$B$5:$I$5,0))-SUM($F$21:BH21))</f>
        <v>-87.944904938922264</v>
      </c>
      <c r="BJ21" s="120">
        <f>IF(ROUND(SUM($F$21:BI21),0)=ROUND($B$2*$B$12,0),0,$B$2*$B$12*INDEX(EL!$B$6:$I$90,MATCH(BJ$2,EL!$A$6:$A$90,0),MATCH($B$6,EL!$B$5:$I$5,0))-SUM($F$21:BI21))</f>
        <v>-255.57743519879295</v>
      </c>
      <c r="BK21" s="120">
        <f>IF(ROUND(SUM($F$21:BJ21),0)=ROUND($B$2*$B$12,0),0,$B$2*$B$12*INDEX(EL!$B$6:$I$90,MATCH(BK$2,EL!$A$6:$A$90,0),MATCH($B$6,EL!$B$5:$I$5,0))-SUM($F$21:BJ21))</f>
        <v>-55.701574762060773</v>
      </c>
      <c r="BL21" s="120">
        <f>IF(ROUND(SUM($F$21:BK21),0)=ROUND($B$2*$B$12,0),0,$B$2*$B$12*INDEX(EL!$B$6:$I$90,MATCH(BL$2,EL!$A$6:$A$90,0),MATCH($B$6,EL!$B$5:$I$5,0))-SUM($F$21:BK21))</f>
        <v>-19.001690261939075</v>
      </c>
      <c r="BM21" s="120">
        <f>IF(ROUND(SUM($F$21:BL21),0)=ROUND($B$2*$B$12,0),0,$B$2*$B$12*INDEX(EL!$B$6:$I$90,MATCH(BM$2,EL!$A$6:$A$90,0),MATCH($B$6,EL!$B$5:$I$5,0))-SUM($F$21:BL21))</f>
        <v>-85.267938796023373</v>
      </c>
      <c r="BN21" s="120">
        <f>IF(ROUND(SUM($F$21:BM21),0)=ROUND($B$2*$B$12,0),0,$B$2*$B$12*INDEX(EL!$B$6:$I$90,MATCH(BN$2,EL!$A$6:$A$90,0),MATCH($B$6,EL!$B$5:$I$5,0))-SUM($F$21:BM21))</f>
        <v>-1.9467345706070773</v>
      </c>
      <c r="BO21" s="120">
        <f>IF(ROUND(SUM($F$21:BN21),0)=ROUND($B$2*$B$12,0),0,$B$2*$B$12*INDEX(EL!$B$6:$I$90,MATCH(BO$2,EL!$A$6:$A$90,0),MATCH($B$6,EL!$B$5:$I$5,0))-SUM($F$21:BN21))</f>
        <v>0</v>
      </c>
      <c r="BP21" s="120">
        <f>IF(ROUND(SUM($F$21:BO21),0)=ROUND($B$2*$B$12,0),0,$B$2*$B$12*INDEX(EL!$B$6:$I$90,MATCH(BP$2,EL!$A$6:$A$90,0),MATCH($B$6,EL!$B$5:$I$5,0))-SUM($F$21:BO21))</f>
        <v>0</v>
      </c>
      <c r="BQ21" s="120">
        <f>IF(ROUND(SUM($F$21:BP21),0)=ROUND($B$2*$B$12,0),0,$B$2*$B$12*INDEX(EL!$B$6:$I$90,MATCH(BQ$2,EL!$A$6:$A$90,0),MATCH($B$6,EL!$B$5:$I$5,0))-SUM($F$21:BP21))</f>
        <v>0</v>
      </c>
      <c r="BR21" s="120">
        <f>IF(ROUND(SUM($F$21:BQ21),0)=ROUND($B$2*$B$12,0),0,$B$2*$B$12*INDEX(EL!$B$6:$I$90,MATCH(BR$2,EL!$A$6:$A$90,0),MATCH($B$6,EL!$B$5:$I$5,0))-SUM($F$21:BQ21))</f>
        <v>0</v>
      </c>
      <c r="BS21" s="120">
        <f>IF(ROUND(SUM($F$21:BR21),0)=ROUND($B$2*$B$12,0),0,$B$2*$B$12*INDEX(EL!$B$6:$I$90,MATCH(BS$2,EL!$A$6:$A$90,0),MATCH($B$6,EL!$B$5:$I$5,0))-SUM($F$21:BR21))</f>
        <v>0</v>
      </c>
      <c r="BT21" s="120">
        <f>IF(ROUND(SUM($F$21:BS21),0)=ROUND($B$2*$B$12,0),0,$B$2*$B$12*INDEX(EL!$B$6:$I$90,MATCH(BT$2,EL!$A$6:$A$90,0),MATCH($B$6,EL!$B$5:$I$5,0))-SUM($F$21:BS21))</f>
        <v>0</v>
      </c>
      <c r="BU21" s="120">
        <f>IF(ROUND(SUM($F$21:BT21),0)=ROUND($B$2*$B$12,0),0,$B$2*$B$12*INDEX(EL!$B$6:$I$90,MATCH(BU$2,EL!$A$6:$A$90,0),MATCH($B$6,EL!$B$5:$I$5,0))-SUM($F$21:BT21))</f>
        <v>0</v>
      </c>
      <c r="BV21" s="120">
        <f>IF(ROUND(SUM($F$21:BU21),0)=ROUND($B$2*$B$12,0),0,$B$2*$B$12*INDEX(EL!$B$6:$I$90,MATCH(BV$2,EL!$A$6:$A$90,0),MATCH($B$6,EL!$B$5:$I$5,0))-SUM($F$21:BU21))</f>
        <v>0</v>
      </c>
      <c r="BW21" s="120">
        <f>IF(ROUND(SUM($F$21:BV21),0)=ROUND($B$2*$B$12,0),0,$B$2*$B$12*INDEX(EL!$B$6:$I$90,MATCH(BW$2,EL!$A$6:$A$90,0),MATCH($B$6,EL!$B$5:$I$5,0))-SUM($F$21:BV21))</f>
        <v>0</v>
      </c>
      <c r="BX21" s="120">
        <f>IF(ROUND(SUM($F$21:BW21),0)=ROUND($B$2*$B$12,0),0,$B$2*$B$12*INDEX(EL!$B$6:$I$90,MATCH(BX$2,EL!$A$6:$A$90,0),MATCH($B$6,EL!$B$5:$I$5,0))-SUM($F$21:BW21))</f>
        <v>0</v>
      </c>
      <c r="BY21" s="120">
        <f>IF(ROUND(SUM($F$21:BX21),0)=ROUND($B$2*$B$12,0),0,$B$2*$B$12*INDEX(EL!$B$6:$I$90,MATCH(BY$2,EL!$A$6:$A$90,0),MATCH($B$6,EL!$B$5:$I$5,0))-SUM($F$21:BX21))</f>
        <v>0</v>
      </c>
      <c r="BZ21" s="120">
        <f>IF(ROUND(SUM($F$21:BY21),0)=ROUND($B$2*$B$12,0),0,$B$2*$B$12*INDEX(EL!$B$6:$I$90,MATCH(BZ$2,EL!$A$6:$A$90,0),MATCH($B$6,EL!$B$5:$I$5,0))-SUM($F$21:BY21))</f>
        <v>0</v>
      </c>
      <c r="CA21" s="120">
        <f>IF(ROUND(SUM($F$21:BZ21),0)=ROUND($B$2*$B$12,0),0,$B$2*$B$12*INDEX(EL!$B$6:$I$90,MATCH(CA$2,EL!$A$6:$A$90,0),MATCH($B$6,EL!$B$5:$I$5,0))-SUM($F$21:BZ21))</f>
        <v>0</v>
      </c>
      <c r="CB21" s="120">
        <f>IF(ROUND(SUM($F$21:CA21),0)=ROUND($B$2*$B$12,0),0,$B$2*$B$12*INDEX(EL!$B$6:$I$90,MATCH(CB$2,EL!$A$6:$A$90,0),MATCH($B$6,EL!$B$5:$I$5,0))-SUM($F$21:CA21))</f>
        <v>0</v>
      </c>
      <c r="CC21" s="120">
        <f>IF(ROUND(SUM($F$21:CB21),0)=ROUND($B$2*$B$12,0),0,$B$2*$B$12*INDEX(EL!$B$6:$I$90,MATCH(CC$2,EL!$A$6:$A$90,0),MATCH($B$6,EL!$B$5:$I$5,0))-SUM($F$21:CB21))</f>
        <v>0</v>
      </c>
      <c r="CD21" s="120">
        <f>IF(ROUND(SUM($F$21:CC21),0)=ROUND($B$2*$B$12,0),0,$B$2*$B$12*INDEX(EL!$B$6:$I$90,MATCH(CD$2,EL!$A$6:$A$90,0),MATCH($B$6,EL!$B$5:$I$5,0))-SUM($F$21:CC21))</f>
        <v>0</v>
      </c>
      <c r="CE21" s="120">
        <f>IF(ROUND(SUM($F$21:CD21),0)=ROUND($B$2*$B$12,0),0,$B$2*$B$12*INDEX(EL!$B$6:$I$90,MATCH(CE$2,EL!$A$6:$A$90,0),MATCH($B$6,EL!$B$5:$I$5,0))-SUM($F$21:CD21))</f>
        <v>0</v>
      </c>
      <c r="CF21" s="120">
        <f>IF(ROUND(SUM($F$21:CE21),0)=ROUND($B$2*$B$12,0),0,$B$2*$B$12*INDEX(EL!$B$6:$I$90,MATCH(CF$2,EL!$A$6:$A$90,0),MATCH($B$6,EL!$B$5:$I$5,0))-SUM($F$21:CE21))</f>
        <v>0</v>
      </c>
      <c r="CG21" s="120">
        <f>IF(ROUND(SUM($F$21:CF21),0)=ROUND($B$2*$B$12,0),0,$B$2*$B$12*INDEX(EL!$B$6:$I$90,MATCH(CG$2,EL!$A$6:$A$90,0),MATCH($B$6,EL!$B$5:$I$5,0))-SUM($F$21:CF21))</f>
        <v>0</v>
      </c>
      <c r="CH21" s="120">
        <f>IF(ROUND(SUM($F$21:CG21),0)=ROUND($B$2*$B$12,0),0,$B$2*$B$12*INDEX(EL!$B$6:$I$90,MATCH(CH$2,EL!$A$6:$A$90,0),MATCH($B$6,EL!$B$5:$I$5,0))-SUM($F$21:CG21))</f>
        <v>0</v>
      </c>
      <c r="CI21" s="120">
        <f>IF(ROUND(SUM($F$21:CH21),0)=ROUND($B$2*$B$12,0),0,$B$2*$B$12*INDEX(EL!$B$6:$I$90,MATCH(CI$2,EL!$A$6:$A$90,0),MATCH($B$6,EL!$B$5:$I$5,0))-SUM($F$21:CH21))</f>
        <v>0</v>
      </c>
      <c r="CJ21" s="120">
        <f>IF(ROUND(SUM($F$21:CI21),0)=ROUND($B$2*$B$12,0),0,$B$2*$B$12*INDEX(EL!$B$6:$I$90,MATCH(CJ$2,EL!$A$6:$A$90,0),MATCH($B$6,EL!$B$5:$I$5,0))-SUM($F$21:CI21))</f>
        <v>0</v>
      </c>
      <c r="CK21" s="120">
        <f>IF(ROUND(SUM($F$21:CJ21),0)=ROUND($B$2*$B$12,0),0,$B$2*$B$12*INDEX(EL!$B$6:$I$90,MATCH(CK$2,EL!$A$6:$A$90,0),MATCH($B$6,EL!$B$5:$I$5,0))-SUM($F$21:CJ21))</f>
        <v>0</v>
      </c>
      <c r="CL21" s="120">
        <f>IF(ROUND(SUM($F$21:CK21),0)=ROUND($B$2*$B$12,0),0,$B$2*$B$12*INDEX(EL!$B$6:$I$90,MATCH(CL$2,EL!$A$6:$A$90,0),MATCH($B$6,EL!$B$5:$I$5,0))-SUM($F$21:CK21))</f>
        <v>0</v>
      </c>
    </row>
    <row r="22" spans="1:16381" x14ac:dyDescent="0.3">
      <c r="A22" s="87" t="s">
        <v>38</v>
      </c>
      <c r="B22" s="88">
        <f>G16+B19*B14</f>
        <v>195.79356477841108</v>
      </c>
      <c r="D22" s="100"/>
      <c r="E22" s="61" t="str">
        <f>E11</f>
        <v>Interest accrued but not recieved</v>
      </c>
      <c r="F22" s="62">
        <f t="shared" ref="F22:AK22" si="30">F11</f>
        <v>0</v>
      </c>
      <c r="G22" s="63">
        <f t="shared" si="30"/>
        <v>-14.344467855141051</v>
      </c>
      <c r="H22" s="63">
        <f t="shared" si="30"/>
        <v>-57.141731582937211</v>
      </c>
      <c r="I22" s="63">
        <f t="shared" si="30"/>
        <v>-122.64969695048714</v>
      </c>
      <c r="J22" s="63">
        <f t="shared" si="30"/>
        <v>-169.93884877951371</v>
      </c>
      <c r="K22" s="63">
        <f t="shared" si="30"/>
        <v>-181.4827711675967</v>
      </c>
      <c r="L22" s="63">
        <f t="shared" si="30"/>
        <v>-179.23393253737186</v>
      </c>
      <c r="M22" s="63">
        <f t="shared" si="30"/>
        <v>-180.74836066880107</v>
      </c>
      <c r="N22" s="63">
        <f t="shared" si="30"/>
        <v>-202.90400646166302</v>
      </c>
      <c r="O22" s="63">
        <f t="shared" si="30"/>
        <v>-193.29922524577694</v>
      </c>
      <c r="P22" s="63">
        <f t="shared" si="30"/>
        <v>-183.90770837560041</v>
      </c>
      <c r="Q22" s="63">
        <f t="shared" si="30"/>
        <v>-157.71798091295847</v>
      </c>
      <c r="R22" s="63">
        <f t="shared" si="30"/>
        <v>-158.81783003258255</v>
      </c>
      <c r="S22" s="63">
        <f t="shared" si="30"/>
        <v>-152.2428362199791</v>
      </c>
      <c r="T22" s="63">
        <f t="shared" si="30"/>
        <v>-149.3531836928608</v>
      </c>
      <c r="U22" s="63">
        <f t="shared" si="30"/>
        <v>-150.92994241711881</v>
      </c>
      <c r="V22" s="63">
        <f t="shared" si="30"/>
        <v>-138.37539244788223</v>
      </c>
      <c r="W22" s="63">
        <f t="shared" si="30"/>
        <v>-138.60259789368774</v>
      </c>
      <c r="X22" s="63">
        <f t="shared" si="30"/>
        <v>-109.14504340541117</v>
      </c>
      <c r="Y22" s="63">
        <f t="shared" si="30"/>
        <v>-104.85163231261029</v>
      </c>
      <c r="Z22" s="63">
        <f t="shared" si="30"/>
        <v>-94.482894182054451</v>
      </c>
      <c r="AA22" s="63">
        <f t="shared" si="30"/>
        <v>-88.341455800096895</v>
      </c>
      <c r="AB22" s="63">
        <f t="shared" si="30"/>
        <v>-75.381513236451326</v>
      </c>
      <c r="AC22" s="63">
        <f t="shared" si="30"/>
        <v>-69.597324510616147</v>
      </c>
      <c r="AD22" s="63">
        <f t="shared" si="30"/>
        <v>-64.695727831348876</v>
      </c>
      <c r="AE22" s="63">
        <f t="shared" si="30"/>
        <v>-64.177237127253363</v>
      </c>
      <c r="AF22" s="63">
        <f t="shared" si="30"/>
        <v>-63.518375982832595</v>
      </c>
      <c r="AG22" s="63">
        <f t="shared" si="30"/>
        <v>-60.153805743514283</v>
      </c>
      <c r="AH22" s="63">
        <f t="shared" si="30"/>
        <v>-47.5863500133824</v>
      </c>
      <c r="AI22" s="63">
        <f t="shared" si="30"/>
        <v>-35.878566792199166</v>
      </c>
      <c r="AJ22" s="63">
        <f t="shared" si="30"/>
        <v>-33.893733589498694</v>
      </c>
      <c r="AK22" s="63">
        <f t="shared" si="30"/>
        <v>-28.478373129815552</v>
      </c>
      <c r="AL22" s="63">
        <f t="shared" ref="AL22:BQ22" si="31">AL11</f>
        <v>-25.969180030030117</v>
      </c>
      <c r="AM22" s="63">
        <f t="shared" si="31"/>
        <v>-23.473079754362331</v>
      </c>
      <c r="AN22" s="63">
        <f t="shared" si="31"/>
        <v>-21.129832159781458</v>
      </c>
      <c r="AO22" s="63">
        <f t="shared" si="31"/>
        <v>-20.766806804504654</v>
      </c>
      <c r="AP22" s="63">
        <f t="shared" si="31"/>
        <v>-16.882394795834458</v>
      </c>
      <c r="AQ22" s="63">
        <f t="shared" si="31"/>
        <v>-17.728221275431792</v>
      </c>
      <c r="AR22" s="63">
        <f t="shared" si="31"/>
        <v>-14.70065784628035</v>
      </c>
      <c r="AS22" s="63">
        <f t="shared" si="31"/>
        <v>-11.701010049872238</v>
      </c>
      <c r="AT22" s="63">
        <f t="shared" si="31"/>
        <v>-9.879222108931117</v>
      </c>
      <c r="AU22" s="63">
        <f t="shared" si="31"/>
        <v>-11.224783532954135</v>
      </c>
      <c r="AV22" s="63">
        <f t="shared" si="31"/>
        <v>-8.5344229652924497</v>
      </c>
      <c r="AW22" s="63">
        <f t="shared" si="31"/>
        <v>-6.5589990213602363</v>
      </c>
      <c r="AX22" s="63">
        <f t="shared" si="31"/>
        <v>-5.5794869985064963</v>
      </c>
      <c r="AY22" s="63">
        <f t="shared" si="31"/>
        <v>-6.826820732792541</v>
      </c>
      <c r="AZ22" s="63">
        <f t="shared" si="31"/>
        <v>0</v>
      </c>
      <c r="BA22" s="63">
        <f t="shared" si="31"/>
        <v>0</v>
      </c>
      <c r="BB22" s="63">
        <f t="shared" si="31"/>
        <v>0</v>
      </c>
      <c r="BC22" s="63">
        <f t="shared" si="31"/>
        <v>0</v>
      </c>
      <c r="BD22" s="63">
        <f t="shared" si="31"/>
        <v>0</v>
      </c>
      <c r="BE22" s="63">
        <f t="shared" si="31"/>
        <v>0</v>
      </c>
      <c r="BF22" s="63">
        <f t="shared" si="31"/>
        <v>0</v>
      </c>
      <c r="BG22" s="63">
        <f t="shared" si="31"/>
        <v>0</v>
      </c>
      <c r="BH22" s="63">
        <f t="shared" si="31"/>
        <v>0</v>
      </c>
      <c r="BI22" s="63">
        <f t="shared" si="31"/>
        <v>0</v>
      </c>
      <c r="BJ22" s="63">
        <f t="shared" si="31"/>
        <v>0</v>
      </c>
      <c r="BK22" s="63">
        <f t="shared" si="31"/>
        <v>0</v>
      </c>
      <c r="BL22" s="63">
        <f t="shared" si="31"/>
        <v>0</v>
      </c>
      <c r="BM22" s="63">
        <f t="shared" si="31"/>
        <v>0</v>
      </c>
      <c r="BN22" s="63">
        <f t="shared" si="31"/>
        <v>0</v>
      </c>
      <c r="BO22" s="63">
        <f t="shared" si="31"/>
        <v>0</v>
      </c>
      <c r="BP22" s="63">
        <f t="shared" si="31"/>
        <v>0</v>
      </c>
      <c r="BQ22" s="63">
        <f t="shared" si="31"/>
        <v>0</v>
      </c>
      <c r="BR22" s="63">
        <f t="shared" ref="BR22:CL22" si="32">BR11</f>
        <v>0</v>
      </c>
      <c r="BS22" s="63">
        <f t="shared" si="32"/>
        <v>0</v>
      </c>
      <c r="BT22" s="63">
        <f t="shared" si="32"/>
        <v>0</v>
      </c>
      <c r="BU22" s="63">
        <f t="shared" si="32"/>
        <v>0</v>
      </c>
      <c r="BV22" s="63">
        <f t="shared" si="32"/>
        <v>0</v>
      </c>
      <c r="BW22" s="63">
        <f t="shared" si="32"/>
        <v>0</v>
      </c>
      <c r="BX22" s="63">
        <f t="shared" si="32"/>
        <v>0</v>
      </c>
      <c r="BY22" s="63">
        <f t="shared" si="32"/>
        <v>0</v>
      </c>
      <c r="BZ22" s="63">
        <f t="shared" si="32"/>
        <v>0</v>
      </c>
      <c r="CA22" s="63">
        <f t="shared" si="32"/>
        <v>0</v>
      </c>
      <c r="CB22" s="63">
        <f t="shared" si="32"/>
        <v>0</v>
      </c>
      <c r="CC22" s="63">
        <f t="shared" si="32"/>
        <v>0</v>
      </c>
      <c r="CD22" s="63">
        <f t="shared" si="32"/>
        <v>0</v>
      </c>
      <c r="CE22" s="63">
        <f t="shared" si="32"/>
        <v>0</v>
      </c>
      <c r="CF22" s="63">
        <f t="shared" si="32"/>
        <v>0</v>
      </c>
      <c r="CG22" s="63">
        <f t="shared" si="32"/>
        <v>0</v>
      </c>
      <c r="CH22" s="63">
        <f t="shared" si="32"/>
        <v>0</v>
      </c>
      <c r="CI22" s="63">
        <f t="shared" si="32"/>
        <v>0</v>
      </c>
      <c r="CJ22" s="63">
        <f t="shared" si="32"/>
        <v>0</v>
      </c>
      <c r="CK22" s="63">
        <f t="shared" si="32"/>
        <v>0</v>
      </c>
      <c r="CL22" s="63">
        <f t="shared" si="32"/>
        <v>0</v>
      </c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8"/>
      <c r="WUX22" s="28"/>
      <c r="WUY22" s="28"/>
      <c r="WUZ22" s="28"/>
      <c r="WVA22" s="28"/>
      <c r="WVB22" s="28"/>
      <c r="WVC22" s="28"/>
      <c r="WVD22" s="28"/>
      <c r="WVE22" s="28"/>
      <c r="WVF22" s="28"/>
      <c r="WVG22" s="28"/>
      <c r="WVH22" s="28"/>
      <c r="WVI22" s="28"/>
      <c r="WVJ22" s="28"/>
      <c r="WVK22" s="28"/>
      <c r="WVL22" s="28"/>
      <c r="WVM22" s="28"/>
      <c r="WVN22" s="28"/>
      <c r="WVO22" s="28"/>
      <c r="WVP22" s="28"/>
      <c r="WVQ22" s="28"/>
      <c r="WVR22" s="28"/>
      <c r="WVS22" s="28"/>
      <c r="WVT22" s="28"/>
      <c r="WVU22" s="28"/>
      <c r="WVV22" s="28"/>
      <c r="WVW22" s="28"/>
      <c r="WVX22" s="28"/>
      <c r="WVY22" s="28"/>
      <c r="WVZ22" s="28"/>
      <c r="WWA22" s="28"/>
      <c r="WWB22" s="28"/>
      <c r="WWC22" s="28"/>
      <c r="WWD22" s="28"/>
      <c r="WWE22" s="28"/>
      <c r="WWF22" s="28"/>
      <c r="WWG22" s="28"/>
      <c r="WWH22" s="28"/>
      <c r="WWI22" s="28"/>
      <c r="WWJ22" s="28"/>
      <c r="WWK22" s="28"/>
      <c r="WWL22" s="28"/>
      <c r="WWM22" s="28"/>
      <c r="WWN22" s="28"/>
      <c r="WWO22" s="28"/>
      <c r="WWP22" s="28"/>
      <c r="WWQ22" s="28"/>
      <c r="WWR22" s="28"/>
      <c r="WWS22" s="28"/>
      <c r="WWT22" s="28"/>
      <c r="WWU22" s="28"/>
      <c r="WWV22" s="28"/>
      <c r="WWW22" s="28"/>
      <c r="WWX22" s="28"/>
      <c r="WWY22" s="28"/>
      <c r="WWZ22" s="28"/>
      <c r="WXA22" s="28"/>
      <c r="WXB22" s="28"/>
      <c r="WXC22" s="28"/>
      <c r="WXD22" s="28"/>
      <c r="WXE22" s="28"/>
      <c r="WXF22" s="28"/>
      <c r="WXG22" s="28"/>
      <c r="WXH22" s="28"/>
      <c r="WXI22" s="28"/>
      <c r="WXJ22" s="28"/>
      <c r="WXK22" s="28"/>
      <c r="WXL22" s="28"/>
      <c r="WXM22" s="28"/>
      <c r="WXN22" s="28"/>
      <c r="WXO22" s="28"/>
      <c r="WXP22" s="28"/>
      <c r="WXQ22" s="28"/>
      <c r="WXR22" s="28"/>
      <c r="WXS22" s="28"/>
      <c r="WXT22" s="28"/>
      <c r="WXU22" s="28"/>
      <c r="WXV22" s="28"/>
      <c r="WXW22" s="28"/>
      <c r="WXX22" s="28"/>
      <c r="WXY22" s="28"/>
      <c r="WXZ22" s="28"/>
      <c r="WYA22" s="28"/>
      <c r="WYB22" s="28"/>
      <c r="WYC22" s="28"/>
      <c r="WYD22" s="28"/>
      <c r="WYE22" s="28"/>
      <c r="WYF22" s="28"/>
      <c r="WYG22" s="28"/>
      <c r="WYH22" s="28"/>
      <c r="WYI22" s="28"/>
      <c r="WYJ22" s="28"/>
      <c r="WYK22" s="28"/>
      <c r="WYL22" s="28"/>
      <c r="WYM22" s="28"/>
      <c r="WYN22" s="28"/>
      <c r="WYO22" s="28"/>
      <c r="WYP22" s="28"/>
      <c r="WYQ22" s="28"/>
      <c r="WYR22" s="28"/>
      <c r="WYS22" s="28"/>
      <c r="WYT22" s="28"/>
      <c r="WYU22" s="28"/>
      <c r="WYV22" s="28"/>
      <c r="WYW22" s="28"/>
      <c r="WYX22" s="28"/>
      <c r="WYY22" s="28"/>
      <c r="WYZ22" s="28"/>
      <c r="WZA22" s="28"/>
      <c r="WZB22" s="28"/>
      <c r="WZC22" s="28"/>
      <c r="WZD22" s="28"/>
      <c r="WZE22" s="28"/>
      <c r="WZF22" s="28"/>
      <c r="WZG22" s="28"/>
      <c r="WZH22" s="28"/>
      <c r="WZI22" s="28"/>
      <c r="WZJ22" s="28"/>
      <c r="WZK22" s="28"/>
      <c r="WZL22" s="28"/>
      <c r="WZM22" s="28"/>
      <c r="WZN22" s="28"/>
      <c r="WZO22" s="28"/>
      <c r="WZP22" s="28"/>
      <c r="WZQ22" s="28"/>
      <c r="WZR22" s="28"/>
      <c r="WZS22" s="28"/>
      <c r="WZT22" s="28"/>
      <c r="WZU22" s="28"/>
      <c r="WZV22" s="28"/>
      <c r="WZW22" s="28"/>
      <c r="WZX22" s="28"/>
      <c r="WZY22" s="28"/>
      <c r="WZZ22" s="28"/>
      <c r="XAA22" s="28"/>
      <c r="XAB22" s="28"/>
      <c r="XAC22" s="28"/>
      <c r="XAD22" s="28"/>
      <c r="XAE22" s="28"/>
      <c r="XAF22" s="28"/>
      <c r="XAG22" s="28"/>
      <c r="XAH22" s="28"/>
      <c r="XAI22" s="28"/>
      <c r="XAJ22" s="28"/>
      <c r="XAK22" s="28"/>
      <c r="XAL22" s="28"/>
      <c r="XAM22" s="28"/>
      <c r="XAN22" s="28"/>
      <c r="XAO22" s="28"/>
      <c r="XAP22" s="28"/>
      <c r="XAQ22" s="28"/>
      <c r="XAR22" s="28"/>
      <c r="XAS22" s="28"/>
      <c r="XAT22" s="28"/>
      <c r="XAU22" s="28"/>
      <c r="XAV22" s="28"/>
      <c r="XAW22" s="28"/>
      <c r="XAX22" s="28"/>
      <c r="XAY22" s="28"/>
      <c r="XAZ22" s="28"/>
      <c r="XBA22" s="28"/>
      <c r="XBB22" s="28"/>
      <c r="XBC22" s="28"/>
      <c r="XBD22" s="28"/>
      <c r="XBE22" s="28"/>
      <c r="XBF22" s="28"/>
      <c r="XBG22" s="28"/>
      <c r="XBH22" s="28"/>
      <c r="XBI22" s="28"/>
      <c r="XBJ22" s="28"/>
      <c r="XBK22" s="28"/>
      <c r="XBL22" s="28"/>
      <c r="XBM22" s="28"/>
      <c r="XBN22" s="28"/>
      <c r="XBO22" s="28"/>
      <c r="XBP22" s="28"/>
      <c r="XBQ22" s="28"/>
      <c r="XBR22" s="28"/>
      <c r="XBS22" s="28"/>
      <c r="XBT22" s="28"/>
      <c r="XBU22" s="28"/>
      <c r="XBV22" s="28"/>
      <c r="XBW22" s="28"/>
      <c r="XBX22" s="28"/>
      <c r="XBY22" s="28"/>
      <c r="XBZ22" s="28"/>
      <c r="XCA22" s="28"/>
      <c r="XCB22" s="28"/>
      <c r="XCC22" s="28"/>
      <c r="XCD22" s="28"/>
      <c r="XCE22" s="28"/>
      <c r="XCF22" s="28"/>
      <c r="XCG22" s="28"/>
      <c r="XCH22" s="28"/>
      <c r="XCI22" s="28"/>
      <c r="XCJ22" s="28"/>
      <c r="XCK22" s="28"/>
      <c r="XCL22" s="28"/>
      <c r="XCM22" s="28"/>
      <c r="XCN22" s="28"/>
      <c r="XCO22" s="28"/>
      <c r="XCP22" s="28"/>
      <c r="XCQ22" s="28"/>
      <c r="XCR22" s="28"/>
      <c r="XCS22" s="28"/>
      <c r="XCT22" s="28"/>
      <c r="XCU22" s="28"/>
      <c r="XCV22" s="28"/>
      <c r="XCW22" s="28"/>
      <c r="XCX22" s="28"/>
      <c r="XCY22" s="28"/>
      <c r="XCZ22" s="28"/>
      <c r="XDA22" s="28"/>
      <c r="XDB22" s="28"/>
      <c r="XDC22" s="28"/>
      <c r="XDD22" s="28"/>
      <c r="XDE22" s="28"/>
      <c r="XDF22" s="28"/>
      <c r="XDG22" s="28"/>
      <c r="XDH22" s="28"/>
      <c r="XDI22" s="28"/>
      <c r="XDJ22" s="28"/>
      <c r="XDK22" s="28"/>
      <c r="XDL22" s="28"/>
      <c r="XDM22" s="28"/>
      <c r="XDN22" s="28"/>
      <c r="XDO22" s="28"/>
      <c r="XDP22" s="28"/>
      <c r="XDQ22" s="28"/>
      <c r="XDR22" s="28"/>
      <c r="XDS22" s="28"/>
      <c r="XDT22" s="28"/>
      <c r="XDU22" s="28"/>
      <c r="XDV22" s="28"/>
      <c r="XDW22" s="28"/>
      <c r="XDX22" s="28"/>
      <c r="XDY22" s="28"/>
      <c r="XDZ22" s="28"/>
      <c r="XEA22" s="28"/>
      <c r="XEB22" s="28"/>
      <c r="XEC22" s="28"/>
      <c r="XED22" s="28"/>
      <c r="XEE22" s="28"/>
      <c r="XEF22" s="28"/>
      <c r="XEG22" s="28"/>
      <c r="XEH22" s="28"/>
      <c r="XEI22" s="28"/>
      <c r="XEJ22" s="28"/>
      <c r="XEK22" s="28"/>
      <c r="XEL22" s="28"/>
      <c r="XEM22" s="28"/>
      <c r="XEN22" s="28"/>
      <c r="XEO22" s="28"/>
      <c r="XEP22" s="28"/>
      <c r="XEQ22" s="28"/>
      <c r="XER22" s="28"/>
      <c r="XES22" s="28"/>
      <c r="XET22" s="28"/>
      <c r="XEU22" s="28"/>
      <c r="XEV22" s="28"/>
      <c r="XEW22" s="28"/>
      <c r="XEX22" s="28"/>
      <c r="XEY22" s="28"/>
      <c r="XEZ22" s="28"/>
      <c r="XFA22" s="28"/>
    </row>
    <row r="23" spans="1:16381" s="28" customFormat="1" ht="15" thickBot="1" x14ac:dyDescent="0.35">
      <c r="A23" s="87" t="s">
        <v>41</v>
      </c>
      <c r="B23" s="88">
        <f>SUM(F12:CL12)</f>
        <v>-236424.73154032353</v>
      </c>
      <c r="C23"/>
      <c r="D23" s="10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</row>
    <row r="24" spans="1:16381" ht="36.6" thickBot="1" x14ac:dyDescent="0.4">
      <c r="A24" s="87" t="s">
        <v>42</v>
      </c>
      <c r="B24" s="88">
        <f>SUM(F21:CL21)</f>
        <v>-233999.99999999962</v>
      </c>
      <c r="D24" s="100"/>
      <c r="E24" s="121" t="s">
        <v>43</v>
      </c>
      <c r="F24" s="79">
        <f>F18+F20</f>
        <v>0</v>
      </c>
      <c r="G24" s="79">
        <f t="shared" ref="G24:BR24" si="33">G18+G20</f>
        <v>7374.9154881377135</v>
      </c>
      <c r="H24" s="79">
        <f t="shared" si="33"/>
        <v>3367.0836982407027</v>
      </c>
      <c r="I24" s="79">
        <f t="shared" si="33"/>
        <v>554.03296033388142</v>
      </c>
      <c r="J24" s="79">
        <f t="shared" si="33"/>
        <v>-329.59505473469835</v>
      </c>
      <c r="K24" s="79">
        <f t="shared" si="33"/>
        <v>1383.0578158360531</v>
      </c>
      <c r="L24" s="79">
        <f t="shared" si="33"/>
        <v>-2210.7298682614619</v>
      </c>
      <c r="M24" s="79">
        <f t="shared" si="33"/>
        <v>-1223.9128932760759</v>
      </c>
      <c r="N24" s="79">
        <f t="shared" si="33"/>
        <v>-4311.5807850652109</v>
      </c>
      <c r="O24" s="79">
        <f t="shared" si="33"/>
        <v>-27.351300193848147</v>
      </c>
      <c r="P24" s="79">
        <f t="shared" si="33"/>
        <v>-2322.8113464092621</v>
      </c>
      <c r="Q24" s="79">
        <f t="shared" si="33"/>
        <v>-1317.9151473676393</v>
      </c>
      <c r="R24" s="79">
        <f t="shared" si="33"/>
        <v>-1259.1861930095565</v>
      </c>
      <c r="S24" s="79">
        <f t="shared" si="33"/>
        <v>-3715.1470512393835</v>
      </c>
      <c r="T24" s="79">
        <f t="shared" si="33"/>
        <v>-291.71144269391516</v>
      </c>
      <c r="U24" s="79">
        <f t="shared" si="33"/>
        <v>-4906.5180261731111</v>
      </c>
      <c r="V24" s="79">
        <f t="shared" si="33"/>
        <v>-895.59282255893231</v>
      </c>
      <c r="W24" s="79">
        <f t="shared" si="33"/>
        <v>-1883.8671859864589</v>
      </c>
      <c r="X24" s="79">
        <f t="shared" si="33"/>
        <v>-645.26978922404578</v>
      </c>
      <c r="Y24" s="79">
        <f t="shared" si="33"/>
        <v>-1588.5595175645212</v>
      </c>
      <c r="Z24" s="79">
        <f t="shared" si="33"/>
        <v>-515.08421948134401</v>
      </c>
      <c r="AA24" s="79">
        <f t="shared" si="33"/>
        <v>-400.05425755291981</v>
      </c>
      <c r="AB24" s="79">
        <f t="shared" si="33"/>
        <v>65.223869222840221</v>
      </c>
      <c r="AC24" s="79">
        <f t="shared" si="33"/>
        <v>-547.24980456290359</v>
      </c>
      <c r="AD24" s="79">
        <f t="shared" si="33"/>
        <v>61.280602827585426</v>
      </c>
      <c r="AE24" s="79">
        <f t="shared" si="33"/>
        <v>-1129.1325338901052</v>
      </c>
      <c r="AF24" s="79">
        <f t="shared" si="33"/>
        <v>-1066.9451406884282</v>
      </c>
      <c r="AG24" s="79">
        <f t="shared" si="33"/>
        <v>1185.3894532838503</v>
      </c>
      <c r="AH24" s="79">
        <f t="shared" si="33"/>
        <v>285.96432542218645</v>
      </c>
      <c r="AI24" s="79">
        <f t="shared" si="33"/>
        <v>1221.9729907415435</v>
      </c>
      <c r="AJ24" s="79">
        <f t="shared" si="33"/>
        <v>966.78182442457955</v>
      </c>
      <c r="AK24" s="79">
        <f t="shared" si="33"/>
        <v>950.15278153505187</v>
      </c>
      <c r="AL24" s="79">
        <f t="shared" si="33"/>
        <v>1675.9704311181135</v>
      </c>
      <c r="AM24" s="79">
        <f t="shared" si="33"/>
        <v>483.00861134761817</v>
      </c>
      <c r="AN24" s="79">
        <f t="shared" si="33"/>
        <v>1598.7036548625592</v>
      </c>
      <c r="AO24" s="79">
        <f t="shared" si="33"/>
        <v>1010.3584069428503</v>
      </c>
      <c r="AP24" s="79">
        <f t="shared" si="33"/>
        <v>1012.4367620095964</v>
      </c>
      <c r="AQ24" s="79">
        <f t="shared" si="33"/>
        <v>872.7740233862196</v>
      </c>
      <c r="AR24" s="79">
        <f t="shared" si="33"/>
        <v>1894.9982757566224</v>
      </c>
      <c r="AS24" s="79">
        <f t="shared" si="33"/>
        <v>963.20475169678207</v>
      </c>
      <c r="AT24" s="79">
        <f t="shared" si="33"/>
        <v>1048.9744127532149</v>
      </c>
      <c r="AU24" s="79">
        <f t="shared" si="33"/>
        <v>1118.106018287169</v>
      </c>
      <c r="AV24" s="79">
        <f t="shared" si="33"/>
        <v>1712.6143127533869</v>
      </c>
      <c r="AW24" s="79">
        <f t="shared" si="33"/>
        <v>964.41645713638763</v>
      </c>
      <c r="AX24" s="79">
        <f t="shared" si="33"/>
        <v>1273.562254595684</v>
      </c>
      <c r="AY24" s="79">
        <f t="shared" si="33"/>
        <v>515.51443206510021</v>
      </c>
      <c r="AZ24" s="79">
        <f t="shared" si="33"/>
        <v>213.27820959454698</v>
      </c>
      <c r="BA24" s="79">
        <f t="shared" si="33"/>
        <v>1327.5142643986912</v>
      </c>
      <c r="BB24" s="79">
        <f t="shared" si="33"/>
        <v>1226.0892062912885</v>
      </c>
      <c r="BC24" s="79">
        <f t="shared" si="33"/>
        <v>997.65185128197277</v>
      </c>
      <c r="BD24" s="79">
        <f t="shared" si="33"/>
        <v>906.19239186781419</v>
      </c>
      <c r="BE24" s="79">
        <f t="shared" si="33"/>
        <v>911.25755455095657</v>
      </c>
      <c r="BF24" s="79">
        <f t="shared" si="33"/>
        <v>-131.27661769501901</v>
      </c>
      <c r="BG24" s="79">
        <f t="shared" si="33"/>
        <v>586.6207155435236</v>
      </c>
      <c r="BH24" s="79">
        <f t="shared" si="33"/>
        <v>414.35555844319128</v>
      </c>
      <c r="BI24" s="79">
        <f t="shared" si="33"/>
        <v>421.27568316104828</v>
      </c>
      <c r="BJ24" s="79">
        <f t="shared" si="33"/>
        <v>143.10554254889018</v>
      </c>
      <c r="BK24" s="79">
        <f t="shared" si="33"/>
        <v>237.0641473226662</v>
      </c>
      <c r="BL24" s="79">
        <f t="shared" si="33"/>
        <v>176.32180646216375</v>
      </c>
      <c r="BM24" s="79">
        <f t="shared" si="33"/>
        <v>30.377894296809558</v>
      </c>
      <c r="BN24" s="79">
        <f t="shared" si="33"/>
        <v>53.125620201127269</v>
      </c>
      <c r="BO24" s="79">
        <f t="shared" si="33"/>
        <v>6.2757582161883461</v>
      </c>
      <c r="BP24" s="79">
        <f t="shared" si="33"/>
        <v>0</v>
      </c>
      <c r="BQ24" s="79">
        <f t="shared" si="33"/>
        <v>0</v>
      </c>
      <c r="BR24" s="79">
        <f t="shared" si="33"/>
        <v>0</v>
      </c>
      <c r="BS24" s="79">
        <f t="shared" ref="BS24:CL24" si="34">BS18+BS20</f>
        <v>0</v>
      </c>
      <c r="BT24" s="79">
        <f t="shared" si="34"/>
        <v>0</v>
      </c>
      <c r="BU24" s="79">
        <f t="shared" si="34"/>
        <v>0</v>
      </c>
      <c r="BV24" s="79">
        <f t="shared" si="34"/>
        <v>0</v>
      </c>
      <c r="BW24" s="79">
        <f t="shared" si="34"/>
        <v>0</v>
      </c>
      <c r="BX24" s="79">
        <f t="shared" si="34"/>
        <v>0</v>
      </c>
      <c r="BY24" s="79">
        <f t="shared" si="34"/>
        <v>0</v>
      </c>
      <c r="BZ24" s="79">
        <f t="shared" si="34"/>
        <v>0</v>
      </c>
      <c r="CA24" s="79">
        <f t="shared" si="34"/>
        <v>0</v>
      </c>
      <c r="CB24" s="79">
        <f t="shared" si="34"/>
        <v>0</v>
      </c>
      <c r="CC24" s="79">
        <f t="shared" si="34"/>
        <v>0</v>
      </c>
      <c r="CD24" s="79">
        <f t="shared" si="34"/>
        <v>0</v>
      </c>
      <c r="CE24" s="79">
        <f t="shared" si="34"/>
        <v>0</v>
      </c>
      <c r="CF24" s="79">
        <f t="shared" si="34"/>
        <v>0</v>
      </c>
      <c r="CG24" s="79">
        <f t="shared" si="34"/>
        <v>0</v>
      </c>
      <c r="CH24" s="79">
        <f t="shared" si="34"/>
        <v>0</v>
      </c>
      <c r="CI24" s="79">
        <f t="shared" si="34"/>
        <v>0</v>
      </c>
      <c r="CJ24" s="79">
        <f t="shared" si="34"/>
        <v>0</v>
      </c>
      <c r="CK24" s="79">
        <f t="shared" si="34"/>
        <v>0</v>
      </c>
      <c r="CL24" s="79">
        <f t="shared" si="34"/>
        <v>0</v>
      </c>
    </row>
    <row r="25" spans="1:16381" x14ac:dyDescent="0.3">
      <c r="A25" s="98" t="s">
        <v>39</v>
      </c>
      <c r="B25" s="99">
        <f>B15</f>
        <v>-5252.8648747571997</v>
      </c>
      <c r="G25" s="19"/>
      <c r="H25" s="19"/>
      <c r="I25" s="19"/>
      <c r="J25" s="19"/>
      <c r="K25" s="19"/>
      <c r="L25" s="19"/>
      <c r="M25" s="19"/>
      <c r="N25" s="19"/>
      <c r="O25" s="1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16381" x14ac:dyDescent="0.3">
      <c r="A26" s="87" t="s">
        <v>40</v>
      </c>
      <c r="B26" s="88">
        <f>B19*B16</f>
        <v>-325.19859067617722</v>
      </c>
    </row>
    <row r="27" spans="1:16381" ht="16.2" thickBot="1" x14ac:dyDescent="0.35">
      <c r="A27" s="89" t="s">
        <v>46</v>
      </c>
      <c r="B27" s="90">
        <f>B20+B21+B23+B24+B25+B26+B22</f>
        <v>5109.2439206143899</v>
      </c>
      <c r="C27" s="122" t="s">
        <v>44</v>
      </c>
      <c r="D27" s="123">
        <f>SUM(B20:B21,B23:B24)-SUM(F24:CL24)</f>
        <v>2.7284841053187847E-11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</row>
    <row r="28" spans="1:16381" ht="15" thickTop="1" x14ac:dyDescent="0.3">
      <c r="A28" s="91" t="s">
        <v>4</v>
      </c>
      <c r="B28" s="92">
        <f>IFERROR(B20/$B$19,0)</f>
        <v>0.495</v>
      </c>
      <c r="C28" s="124"/>
      <c r="F28" s="117"/>
    </row>
    <row r="29" spans="1:16381" ht="28.2" x14ac:dyDescent="0.3">
      <c r="A29" s="125" t="s">
        <v>48</v>
      </c>
      <c r="B29" s="94">
        <f>IFERROR(B21/$B$19,0)</f>
        <v>-3.7517346079598605E-3</v>
      </c>
    </row>
    <row r="30" spans="1:16381" x14ac:dyDescent="0.3">
      <c r="A30" s="93" t="s">
        <v>10</v>
      </c>
      <c r="B30" s="94">
        <f t="shared" ref="B30:B34" si="35">IFERROR(B22/$B$19,0)</f>
        <v>1.9999999999999998E-4</v>
      </c>
    </row>
    <row r="31" spans="1:16381" x14ac:dyDescent="0.3">
      <c r="A31" s="93" t="s">
        <v>5</v>
      </c>
      <c r="B31" s="94">
        <f>IFERROR(B23/$B$19,0)</f>
        <v>-0.24150408805100074</v>
      </c>
    </row>
    <row r="32" spans="1:16381" x14ac:dyDescent="0.3">
      <c r="A32" s="93" t="s">
        <v>6</v>
      </c>
      <c r="B32" s="94">
        <f t="shared" si="35"/>
        <v>-0.23902726350054312</v>
      </c>
    </row>
    <row r="33" spans="1:2" x14ac:dyDescent="0.3">
      <c r="A33" s="95" t="s">
        <v>7</v>
      </c>
      <c r="B33" s="94">
        <f t="shared" si="35"/>
        <v>-5.365717592099738E-3</v>
      </c>
    </row>
    <row r="34" spans="1:2" x14ac:dyDescent="0.3">
      <c r="A34" s="93" t="s">
        <v>8</v>
      </c>
      <c r="B34" s="94">
        <f t="shared" si="35"/>
        <v>-3.3218516762205131E-4</v>
      </c>
    </row>
    <row r="35" spans="1:2" ht="15.6" x14ac:dyDescent="0.3">
      <c r="A35" s="96" t="s">
        <v>47</v>
      </c>
      <c r="B35" s="97">
        <f>SUM(B28:B34)</f>
        <v>5.2190110807744669E-3</v>
      </c>
    </row>
    <row r="49" ht="9.9" customHeight="1" x14ac:dyDescent="0.3"/>
    <row r="51" ht="9.9" customHeight="1" x14ac:dyDescent="0.3"/>
    <row r="53" ht="9.9" customHeight="1" x14ac:dyDescent="0.3"/>
    <row r="55" ht="9.9" customHeight="1" x14ac:dyDescent="0.3"/>
    <row r="57" ht="9.9" customHeight="1" x14ac:dyDescent="0.3"/>
    <row r="59" ht="9.9" customHeight="1" x14ac:dyDescent="0.3"/>
    <row r="61" ht="9.9" customHeight="1" x14ac:dyDescent="0.3"/>
    <row r="63" ht="9.9" customHeight="1" x14ac:dyDescent="0.3"/>
  </sheetData>
  <mergeCells count="3">
    <mergeCell ref="A1:B1"/>
    <mergeCell ref="A10:B10"/>
    <mergeCell ref="A18:B18"/>
  </mergeCells>
  <conditionalFormatting sqref="F4:CL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:CL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DF06-78F4-42E3-B3F5-998BC97950FF}">
  <dimension ref="A1:K87"/>
  <sheetViews>
    <sheetView workbookViewId="0">
      <selection activeCell="I13" sqref="I13"/>
    </sheetView>
  </sheetViews>
  <sheetFormatPr defaultRowHeight="14.4" x14ac:dyDescent="0.3"/>
  <sheetData>
    <row r="1" spans="1:11" ht="15" thickBot="1" x14ac:dyDescent="0.35">
      <c r="B1" s="20">
        <v>12</v>
      </c>
      <c r="C1" s="21">
        <v>18</v>
      </c>
      <c r="D1" s="22">
        <v>24</v>
      </c>
      <c r="E1" s="23">
        <v>36</v>
      </c>
      <c r="F1" s="24">
        <v>48</v>
      </c>
      <c r="G1" s="22">
        <v>60</v>
      </c>
      <c r="H1" s="22">
        <v>72</v>
      </c>
      <c r="I1" s="22">
        <v>84</v>
      </c>
    </row>
    <row r="2" spans="1:11" x14ac:dyDescent="0.3">
      <c r="A2">
        <v>0</v>
      </c>
      <c r="B2" s="25">
        <v>0.5</v>
      </c>
      <c r="C2" s="25">
        <v>0.5</v>
      </c>
      <c r="D2" s="25">
        <v>0.5</v>
      </c>
      <c r="E2" s="25">
        <v>0.5</v>
      </c>
      <c r="F2" s="25">
        <v>0.5</v>
      </c>
      <c r="G2" s="25">
        <v>0.5</v>
      </c>
      <c r="H2" s="25">
        <v>0.5</v>
      </c>
      <c r="I2" s="25">
        <v>0.5</v>
      </c>
    </row>
    <row r="3" spans="1:11" x14ac:dyDescent="0.3">
      <c r="A3">
        <v>1</v>
      </c>
      <c r="B3" s="25">
        <v>0.92433623588591407</v>
      </c>
      <c r="C3" s="25">
        <v>0.95289540179408583</v>
      </c>
      <c r="D3" s="25">
        <v>0.96057305339676025</v>
      </c>
      <c r="E3" s="25">
        <v>0.969264865555861</v>
      </c>
      <c r="F3" s="25">
        <v>0.97743648801672656</v>
      </c>
      <c r="G3" s="25">
        <v>0.97576485613714969</v>
      </c>
      <c r="H3" s="25">
        <v>0.99119418930516656</v>
      </c>
      <c r="I3" s="25">
        <v>0.98682723173002729</v>
      </c>
      <c r="K3" s="118"/>
    </row>
    <row r="4" spans="1:11" x14ac:dyDescent="0.3">
      <c r="A4">
        <v>2</v>
      </c>
      <c r="B4" s="25">
        <v>0.79055379905392953</v>
      </c>
      <c r="C4" s="25">
        <v>0.86738735150376434</v>
      </c>
      <c r="D4" s="25">
        <v>0.88739347477520636</v>
      </c>
      <c r="E4" s="25">
        <v>0.91409792299718151</v>
      </c>
      <c r="F4" s="25">
        <v>0.93487131518714717</v>
      </c>
      <c r="G4" s="25">
        <v>0.93397817614111234</v>
      </c>
      <c r="H4" s="25">
        <v>0.97066953189493732</v>
      </c>
      <c r="I4" s="25">
        <v>0.96263730283948468</v>
      </c>
    </row>
    <row r="5" spans="1:11" x14ac:dyDescent="0.3">
      <c r="A5">
        <v>3</v>
      </c>
      <c r="B5" s="25">
        <v>0.6805691884522741</v>
      </c>
      <c r="C5" s="25">
        <v>0.79391721286479999</v>
      </c>
      <c r="D5" s="25">
        <v>0.8214187711982609</v>
      </c>
      <c r="E5" s="25">
        <v>0.86658889595105326</v>
      </c>
      <c r="F5" s="25">
        <v>0.89838920610805206</v>
      </c>
      <c r="G5" s="25">
        <v>0.90058691393493095</v>
      </c>
      <c r="H5" s="25">
        <v>0.94345965957450506</v>
      </c>
      <c r="I5" s="25">
        <v>0.93633369564177416</v>
      </c>
    </row>
    <row r="6" spans="1:11" x14ac:dyDescent="0.3">
      <c r="A6">
        <v>4</v>
      </c>
      <c r="B6" s="25">
        <v>0.58636519102433093</v>
      </c>
      <c r="C6" s="25">
        <v>0.72481049123595676</v>
      </c>
      <c r="D6" s="25">
        <v>0.7577853892622286</v>
      </c>
      <c r="E6" s="25">
        <v>0.82043813804024279</v>
      </c>
      <c r="F6" s="25">
        <v>0.86277540079269066</v>
      </c>
      <c r="G6" s="25">
        <v>0.86874508955758534</v>
      </c>
      <c r="H6" s="25">
        <v>0.91936398295884381</v>
      </c>
      <c r="I6" s="25">
        <v>0.90380133357367765</v>
      </c>
    </row>
    <row r="7" spans="1:11" x14ac:dyDescent="0.3">
      <c r="A7">
        <v>5</v>
      </c>
      <c r="B7" s="25">
        <v>0.49769226166801162</v>
      </c>
      <c r="C7" s="25">
        <v>0.65799775966504048</v>
      </c>
      <c r="D7" s="25">
        <v>0.69618099564878522</v>
      </c>
      <c r="E7" s="25">
        <v>0.77270470087573861</v>
      </c>
      <c r="F7" s="25">
        <v>0.8259991389037552</v>
      </c>
      <c r="G7" s="25">
        <v>0.83783188225813843</v>
      </c>
      <c r="H7" s="25">
        <v>0.89149698184002291</v>
      </c>
      <c r="I7" s="25">
        <v>0.87180402350861819</v>
      </c>
    </row>
    <row r="8" spans="1:11" x14ac:dyDescent="0.3">
      <c r="A8">
        <v>6</v>
      </c>
      <c r="B8" s="25">
        <v>0.41035990561657448</v>
      </c>
      <c r="C8" s="25">
        <v>0.59305632374016226</v>
      </c>
      <c r="D8" s="25">
        <v>0.63602914971396918</v>
      </c>
      <c r="E8" s="25">
        <v>0.72575542715743391</v>
      </c>
      <c r="F8" s="25">
        <v>0.79112722060845553</v>
      </c>
      <c r="G8" s="25">
        <v>0.80856282742224206</v>
      </c>
      <c r="H8" s="25">
        <v>0.86173435440474733</v>
      </c>
      <c r="I8" s="25">
        <v>0.84351314874952044</v>
      </c>
    </row>
    <row r="9" spans="1:11" x14ac:dyDescent="0.3">
      <c r="A9">
        <v>7</v>
      </c>
      <c r="B9" s="25">
        <v>0.32769909168271838</v>
      </c>
      <c r="C9" s="25">
        <v>0.52972654501218996</v>
      </c>
      <c r="D9" s="25">
        <v>0.57596709383396438</v>
      </c>
      <c r="E9" s="25">
        <v>0.67954186586464338</v>
      </c>
      <c r="F9" s="25">
        <v>0.75443299138329389</v>
      </c>
      <c r="G9" s="25">
        <v>0.77625346006923146</v>
      </c>
      <c r="H9" s="25">
        <v>0.82956170687585606</v>
      </c>
      <c r="I9" s="25">
        <v>0.8172427609956403</v>
      </c>
    </row>
    <row r="10" spans="1:11" x14ac:dyDescent="0.3">
      <c r="A10">
        <v>8</v>
      </c>
      <c r="B10" s="25">
        <v>0.24892271855638573</v>
      </c>
      <c r="C10" s="25">
        <v>0.46771457383013998</v>
      </c>
      <c r="D10" s="25">
        <v>0.51536161444801121</v>
      </c>
      <c r="E10" s="25">
        <v>0.63310091300631743</v>
      </c>
      <c r="F10" s="25">
        <v>0.71550750265463325</v>
      </c>
      <c r="G10" s="25">
        <v>0.74110556158609719</v>
      </c>
      <c r="H10" s="25">
        <v>0.78292299766800366</v>
      </c>
      <c r="I10" s="25">
        <v>0.78188554614381167</v>
      </c>
    </row>
    <row r="11" spans="1:11" x14ac:dyDescent="0.3">
      <c r="A11">
        <v>9</v>
      </c>
      <c r="B11" s="25">
        <v>0.17913310692765325</v>
      </c>
      <c r="C11" s="25">
        <v>0.40844376199053511</v>
      </c>
      <c r="D11" s="25">
        <v>0.4572060958210743</v>
      </c>
      <c r="E11" s="25">
        <v>0.58771876786248622</v>
      </c>
      <c r="F11" s="25">
        <v>0.67948330189914352</v>
      </c>
      <c r="G11" s="25">
        <v>0.70822812691645187</v>
      </c>
      <c r="H11" s="25">
        <v>0.74118419258268564</v>
      </c>
      <c r="I11" s="25">
        <v>0.74664635625847242</v>
      </c>
    </row>
    <row r="12" spans="1:11" x14ac:dyDescent="0.3">
      <c r="A12">
        <v>10</v>
      </c>
      <c r="B12" s="25">
        <v>0.11854176908417702</v>
      </c>
      <c r="C12" s="25">
        <v>0.35147805034643337</v>
      </c>
      <c r="D12" s="25">
        <v>0.40297433586923387</v>
      </c>
      <c r="E12" s="25">
        <v>0.54451645098194967</v>
      </c>
      <c r="F12" s="25">
        <v>0.64488587434929145</v>
      </c>
      <c r="G12" s="25">
        <v>0.67624493453830836</v>
      </c>
      <c r="H12" s="25">
        <v>0.70770650106512212</v>
      </c>
      <c r="I12" s="25">
        <v>0.71563371849104596</v>
      </c>
    </row>
    <row r="13" spans="1:11" x14ac:dyDescent="0.3">
      <c r="A13">
        <v>11</v>
      </c>
      <c r="B13" s="25">
        <v>6.7853620065419937E-2</v>
      </c>
      <c r="C13" s="25">
        <v>0.29604062578383328</v>
      </c>
      <c r="D13" s="25">
        <v>0.35393262519319935</v>
      </c>
      <c r="E13" s="25">
        <v>0.50498966875438245</v>
      </c>
      <c r="F13" s="25">
        <v>0.61145103912160115</v>
      </c>
      <c r="G13" s="25">
        <v>0.64438008090389454</v>
      </c>
      <c r="H13" s="25">
        <v>0.67356784846326079</v>
      </c>
      <c r="I13" s="25">
        <v>0.68277542847318184</v>
      </c>
    </row>
    <row r="14" spans="1:11" x14ac:dyDescent="0.3">
      <c r="A14">
        <v>12</v>
      </c>
      <c r="B14" s="25">
        <v>2.2540121346593681E-2</v>
      </c>
      <c r="C14" s="25">
        <v>0.24625154580264902</v>
      </c>
      <c r="D14" s="25">
        <v>0.30822586692069864</v>
      </c>
      <c r="E14" s="25">
        <v>0.46602848126589791</v>
      </c>
      <c r="F14" s="25">
        <v>0.57841004532493745</v>
      </c>
      <c r="G14" s="25">
        <v>0.61304475030892769</v>
      </c>
      <c r="H14" s="25">
        <v>0.64119535287570539</v>
      </c>
      <c r="I14" s="25">
        <v>0.65926277991047877</v>
      </c>
    </row>
    <row r="15" spans="1:11" x14ac:dyDescent="0.3">
      <c r="A15">
        <v>13</v>
      </c>
      <c r="B15" s="25">
        <v>0</v>
      </c>
      <c r="C15" s="25">
        <v>0.20120812469816926</v>
      </c>
      <c r="D15" s="25">
        <v>0.26572012981213466</v>
      </c>
      <c r="E15" s="25">
        <v>0.42845492387930173</v>
      </c>
      <c r="F15" s="25">
        <v>0.54156785310840316</v>
      </c>
      <c r="G15" s="25">
        <v>0.58177610901574517</v>
      </c>
      <c r="H15" s="25">
        <v>0.61024779413011487</v>
      </c>
      <c r="I15" s="25">
        <v>0.63689858523167819</v>
      </c>
    </row>
    <row r="16" spans="1:11" x14ac:dyDescent="0.3">
      <c r="A16">
        <v>14</v>
      </c>
      <c r="B16" s="25">
        <v>0</v>
      </c>
      <c r="C16" s="25">
        <v>0.15874385445045328</v>
      </c>
      <c r="D16" s="25">
        <v>0.22872252260206713</v>
      </c>
      <c r="E16" s="25">
        <v>0.39558241764882129</v>
      </c>
      <c r="F16" s="25">
        <v>0.50733886354360158</v>
      </c>
      <c r="G16" s="25">
        <v>0.55204929280534132</v>
      </c>
      <c r="H16" s="25">
        <v>0.57940490720711124</v>
      </c>
      <c r="I16" s="25">
        <v>0.61205772871634589</v>
      </c>
    </row>
    <row r="17" spans="1:9" x14ac:dyDescent="0.3">
      <c r="A17">
        <v>15</v>
      </c>
      <c r="B17" s="25">
        <v>0</v>
      </c>
      <c r="C17" s="25">
        <v>0.11915804394922602</v>
      </c>
      <c r="D17" s="25">
        <v>0.19545299020580512</v>
      </c>
      <c r="E17" s="25">
        <v>0.36612697020054713</v>
      </c>
      <c r="F17" s="25">
        <v>0.4761241388099931</v>
      </c>
      <c r="G17" s="25">
        <v>0.5232951515091061</v>
      </c>
      <c r="H17" s="25">
        <v>0.54911904299132619</v>
      </c>
      <c r="I17" s="25">
        <v>0.59141322542595365</v>
      </c>
    </row>
    <row r="18" spans="1:9" x14ac:dyDescent="0.3">
      <c r="A18">
        <v>16</v>
      </c>
      <c r="B18" s="25">
        <v>0</v>
      </c>
      <c r="C18" s="25">
        <v>8.1952924510142494E-2</v>
      </c>
      <c r="D18" s="25">
        <v>0.1651987423345746</v>
      </c>
      <c r="E18" s="25">
        <v>0.33764146639912307</v>
      </c>
      <c r="F18" s="25">
        <v>0.44648637844391692</v>
      </c>
      <c r="G18" s="25">
        <v>0.49570584612473689</v>
      </c>
      <c r="H18" s="25">
        <v>0.51990353337058182</v>
      </c>
      <c r="I18" s="25">
        <v>0.57058618565072394</v>
      </c>
    </row>
    <row r="19" spans="1:9" x14ac:dyDescent="0.3">
      <c r="A19">
        <v>17</v>
      </c>
      <c r="B19" s="25">
        <v>0</v>
      </c>
      <c r="C19" s="25">
        <v>4.7360744133368549E-2</v>
      </c>
      <c r="D19" s="25">
        <v>0.13774748787058966</v>
      </c>
      <c r="E19" s="25">
        <v>0.31042632890035537</v>
      </c>
      <c r="F19" s="25">
        <v>0.41803797964712697</v>
      </c>
      <c r="G19" s="25">
        <v>0.47005264024946924</v>
      </c>
      <c r="H19" s="25">
        <v>0.49367986436073119</v>
      </c>
      <c r="I19" s="25">
        <v>0.54741870000000281</v>
      </c>
    </row>
    <row r="20" spans="1:9" x14ac:dyDescent="0.3">
      <c r="A20">
        <v>18</v>
      </c>
      <c r="B20" s="25">
        <v>0</v>
      </c>
      <c r="C20" s="25">
        <v>1.5353104471547432E-2</v>
      </c>
      <c r="D20" s="25">
        <v>0.11363281129352205</v>
      </c>
      <c r="E20" s="25">
        <v>0.28361599634028434</v>
      </c>
      <c r="F20" s="25">
        <v>0.38981009572188041</v>
      </c>
      <c r="G20" s="25">
        <v>0.44520753437702043</v>
      </c>
      <c r="H20" s="25">
        <v>0.46765336827075116</v>
      </c>
      <c r="I20" s="25">
        <v>0.52085427124175876</v>
      </c>
    </row>
    <row r="21" spans="1:9" x14ac:dyDescent="0.3">
      <c r="A21">
        <v>19</v>
      </c>
      <c r="B21" s="25">
        <v>0</v>
      </c>
      <c r="C21" s="25">
        <v>0</v>
      </c>
      <c r="D21" s="25">
        <v>9.1364648973802559E-2</v>
      </c>
      <c r="E21" s="25">
        <v>0.25862009724252322</v>
      </c>
      <c r="F21" s="25">
        <v>0.36437919242554451</v>
      </c>
      <c r="G21" s="25">
        <v>0.42144998432110026</v>
      </c>
      <c r="H21" s="25">
        <v>0.44219789565986856</v>
      </c>
      <c r="I21" s="25">
        <v>0.49250294837011505</v>
      </c>
    </row>
    <row r="22" spans="1:9" x14ac:dyDescent="0.3">
      <c r="A22">
        <v>20</v>
      </c>
      <c r="B22" s="25">
        <v>0</v>
      </c>
      <c r="C22" s="25">
        <v>0</v>
      </c>
      <c r="D22" s="25">
        <v>7.0465503698099147E-2</v>
      </c>
      <c r="E22" s="25">
        <v>0.23643474512685464</v>
      </c>
      <c r="F22" s="25">
        <v>0.34235505662194088</v>
      </c>
      <c r="G22" s="25">
        <v>0.39912535251950682</v>
      </c>
      <c r="H22" s="25">
        <v>0.41806915871314798</v>
      </c>
      <c r="I22" s="25">
        <v>0.46562929247228735</v>
      </c>
    </row>
    <row r="23" spans="1:9" x14ac:dyDescent="0.3">
      <c r="A23">
        <v>21</v>
      </c>
      <c r="B23" s="25">
        <v>0</v>
      </c>
      <c r="C23" s="25">
        <v>0</v>
      </c>
      <c r="D23" s="25">
        <v>5.1315263816009961E-2</v>
      </c>
      <c r="E23" s="25">
        <v>0.21543185147604138</v>
      </c>
      <c r="F23" s="25">
        <v>0.32080722210957863</v>
      </c>
      <c r="G23" s="25">
        <v>0.37798247915203353</v>
      </c>
      <c r="H23" s="25">
        <v>0.3932704329655311</v>
      </c>
      <c r="I23" s="25">
        <v>0.43800942890803918</v>
      </c>
    </row>
    <row r="24" spans="1:9" x14ac:dyDescent="0.3">
      <c r="A24">
        <v>22</v>
      </c>
      <c r="B24" s="25">
        <v>0</v>
      </c>
      <c r="C24" s="25">
        <v>0</v>
      </c>
      <c r="D24" s="25">
        <v>3.3482485406620119E-2</v>
      </c>
      <c r="E24" s="25">
        <v>0.19572865321661798</v>
      </c>
      <c r="F24" s="25">
        <v>0.29919383761124807</v>
      </c>
      <c r="G24" s="25">
        <v>0.35774376219096904</v>
      </c>
      <c r="H24" s="25">
        <v>0.36957260254284086</v>
      </c>
      <c r="I24" s="25">
        <v>0.41161570006468146</v>
      </c>
    </row>
    <row r="25" spans="1:9" x14ac:dyDescent="0.3">
      <c r="A25">
        <v>23</v>
      </c>
      <c r="B25" s="25">
        <v>0</v>
      </c>
      <c r="C25" s="25">
        <v>0</v>
      </c>
      <c r="D25" s="25">
        <v>1.7915620866488322E-2</v>
      </c>
      <c r="E25" s="25">
        <v>0.17652162395865767</v>
      </c>
      <c r="F25" s="25">
        <v>0.27908497179233199</v>
      </c>
      <c r="G25" s="25">
        <v>0.33874545110775023</v>
      </c>
      <c r="H25" s="25">
        <v>0.34942344369325723</v>
      </c>
      <c r="I25" s="25">
        <v>0.38917434464893624</v>
      </c>
    </row>
    <row r="26" spans="1:9" x14ac:dyDescent="0.3">
      <c r="A26">
        <v>24</v>
      </c>
      <c r="B26" s="25">
        <v>0</v>
      </c>
      <c r="C26" s="25">
        <v>0</v>
      </c>
      <c r="D26" s="25">
        <v>5.5228803126438492E-3</v>
      </c>
      <c r="E26" s="25">
        <v>0.1575786394124139</v>
      </c>
      <c r="F26" s="25">
        <v>0.25999929707360003</v>
      </c>
      <c r="G26" s="25">
        <v>0.32133211933301725</v>
      </c>
      <c r="H26" s="25">
        <v>0.33243957786882095</v>
      </c>
      <c r="I26" s="25">
        <v>0.37025837043161158</v>
      </c>
    </row>
    <row r="27" spans="1:9" x14ac:dyDescent="0.3">
      <c r="A27">
        <v>25</v>
      </c>
      <c r="B27" s="25">
        <v>0</v>
      </c>
      <c r="C27" s="25">
        <v>0</v>
      </c>
      <c r="D27" s="25">
        <v>0</v>
      </c>
      <c r="E27" s="25">
        <v>0.13999212724748289</v>
      </c>
      <c r="F27" s="25">
        <v>0.24380607201207863</v>
      </c>
      <c r="G27" s="25">
        <v>0.30585764532805032</v>
      </c>
      <c r="H27" s="25">
        <v>0.31682010788934939</v>
      </c>
      <c r="I27" s="25">
        <v>0.35286200764388531</v>
      </c>
    </row>
    <row r="28" spans="1:9" x14ac:dyDescent="0.3">
      <c r="A28">
        <v>26</v>
      </c>
      <c r="B28" s="25">
        <v>0</v>
      </c>
      <c r="C28" s="25">
        <v>0</v>
      </c>
      <c r="D28" s="25">
        <v>0</v>
      </c>
      <c r="E28" s="25">
        <v>0.12386905805421482</v>
      </c>
      <c r="F28" s="25">
        <v>0.22922247849696448</v>
      </c>
      <c r="G28" s="25">
        <v>0.29194755200692257</v>
      </c>
      <c r="H28" s="25">
        <v>0.30218842095589327</v>
      </c>
      <c r="I28" s="25">
        <v>0.33656579948667037</v>
      </c>
    </row>
    <row r="29" spans="1:9" x14ac:dyDescent="0.3">
      <c r="A29">
        <v>27</v>
      </c>
      <c r="B29" s="25">
        <v>0</v>
      </c>
      <c r="C29" s="25">
        <v>0</v>
      </c>
      <c r="D29" s="25">
        <v>0</v>
      </c>
      <c r="E29" s="25">
        <v>0.10875142568477783</v>
      </c>
      <c r="F29" s="25">
        <v>0.21409085444238568</v>
      </c>
      <c r="G29" s="25">
        <v>0.27770505495817799</v>
      </c>
      <c r="H29" s="25">
        <v>0.28763452889781244</v>
      </c>
      <c r="I29" s="25">
        <v>0.32035623625894616</v>
      </c>
    </row>
    <row r="30" spans="1:9" x14ac:dyDescent="0.3">
      <c r="A30">
        <v>28</v>
      </c>
      <c r="B30" s="25">
        <v>0</v>
      </c>
      <c r="C30" s="25">
        <v>0</v>
      </c>
      <c r="D30" s="25">
        <v>0</v>
      </c>
      <c r="E30" s="25">
        <v>9.4307011624156639E-2</v>
      </c>
      <c r="F30" s="25">
        <v>0.19904015792163093</v>
      </c>
      <c r="G30" s="25">
        <v>0.26321079378732948</v>
      </c>
      <c r="H30" s="25">
        <v>0.27330978725951538</v>
      </c>
      <c r="I30" s="25">
        <v>0.304401891924101</v>
      </c>
    </row>
    <row r="31" spans="1:9" x14ac:dyDescent="0.3">
      <c r="A31">
        <v>29</v>
      </c>
      <c r="B31" s="25">
        <v>0</v>
      </c>
      <c r="C31" s="25">
        <v>0</v>
      </c>
      <c r="D31" s="25">
        <v>0</v>
      </c>
      <c r="E31" s="25">
        <v>7.9680121599138398E-2</v>
      </c>
      <c r="F31" s="25">
        <v>0.18496997895294429</v>
      </c>
      <c r="G31" s="25">
        <v>0.25013078212766321</v>
      </c>
      <c r="H31" s="25">
        <v>0.25719401216815097</v>
      </c>
      <c r="I31" s="25">
        <v>0.28949208139771848</v>
      </c>
    </row>
    <row r="32" spans="1:9" x14ac:dyDescent="0.3">
      <c r="A32">
        <v>30</v>
      </c>
      <c r="B32" s="25">
        <v>0</v>
      </c>
      <c r="C32" s="25">
        <v>0</v>
      </c>
      <c r="D32" s="25">
        <v>0</v>
      </c>
      <c r="E32" s="25">
        <v>6.5986344332278055E-2</v>
      </c>
      <c r="F32" s="25">
        <v>0.17141797593852562</v>
      </c>
      <c r="G32" s="25">
        <v>0.23781232166675265</v>
      </c>
      <c r="H32" s="25">
        <v>0.24121237578387611</v>
      </c>
      <c r="I32" s="25">
        <v>0.27388338799877077</v>
      </c>
    </row>
    <row r="33" spans="1:9" x14ac:dyDescent="0.3">
      <c r="A33">
        <v>31</v>
      </c>
      <c r="B33" s="25">
        <v>0</v>
      </c>
      <c r="C33" s="25">
        <v>0</v>
      </c>
      <c r="D33" s="25">
        <v>0</v>
      </c>
      <c r="E33" s="25">
        <v>5.3634257675350759E-2</v>
      </c>
      <c r="F33" s="25">
        <v>0.15899696089645357</v>
      </c>
      <c r="G33" s="25">
        <v>0.22540530612763071</v>
      </c>
      <c r="H33" s="25">
        <v>0.22895196002240698</v>
      </c>
      <c r="I33" s="25">
        <v>0.2579142203239041</v>
      </c>
    </row>
    <row r="34" spans="1:9" x14ac:dyDescent="0.3">
      <c r="A34">
        <v>32</v>
      </c>
      <c r="B34" s="25">
        <v>0</v>
      </c>
      <c r="C34" s="25">
        <v>0</v>
      </c>
      <c r="D34" s="25">
        <v>0</v>
      </c>
      <c r="E34" s="25">
        <v>4.1969855657522086E-2</v>
      </c>
      <c r="F34" s="25">
        <v>0.14758131127310031</v>
      </c>
      <c r="G34" s="25">
        <v>0.2130360675242467</v>
      </c>
      <c r="H34" s="25">
        <v>0.21720620652402156</v>
      </c>
      <c r="I34" s="25">
        <v>0.24291863466320557</v>
      </c>
    </row>
    <row r="35" spans="1:9" x14ac:dyDescent="0.3">
      <c r="A35">
        <v>33</v>
      </c>
      <c r="B35" s="25">
        <v>0</v>
      </c>
      <c r="C35" s="25">
        <v>0</v>
      </c>
      <c r="D35" s="25">
        <v>0</v>
      </c>
      <c r="E35" s="25">
        <v>3.1130280535086229E-2</v>
      </c>
      <c r="F35" s="25">
        <v>0.1363508481817321</v>
      </c>
      <c r="G35" s="25">
        <v>0.20076546031425671</v>
      </c>
      <c r="H35" s="25">
        <v>0.20572865726312478</v>
      </c>
      <c r="I35" s="25">
        <v>0.22874228152364012</v>
      </c>
    </row>
    <row r="36" spans="1:9" x14ac:dyDescent="0.3">
      <c r="A36">
        <v>34</v>
      </c>
      <c r="B36" s="25">
        <v>0</v>
      </c>
      <c r="C36" s="25">
        <v>0</v>
      </c>
      <c r="D36" s="25">
        <v>0</v>
      </c>
      <c r="E36" s="25">
        <v>2.1065673174286953E-2</v>
      </c>
      <c r="F36" s="25">
        <v>0.12424160419406985</v>
      </c>
      <c r="G36" s="25">
        <v>0.18936048871152217</v>
      </c>
      <c r="H36" s="25">
        <v>0.19531934144130703</v>
      </c>
      <c r="I36" s="25">
        <v>0.21466630218693569</v>
      </c>
    </row>
    <row r="37" spans="1:9" x14ac:dyDescent="0.3">
      <c r="A37">
        <v>35</v>
      </c>
      <c r="B37" s="25">
        <v>0</v>
      </c>
      <c r="C37" s="25">
        <v>0</v>
      </c>
      <c r="D37" s="25">
        <v>0</v>
      </c>
      <c r="E37" s="25">
        <v>1.2447024582186881E-2</v>
      </c>
      <c r="F37" s="25">
        <v>0.11206403003616823</v>
      </c>
      <c r="G37" s="25">
        <v>0.17852014048487966</v>
      </c>
      <c r="H37" s="25">
        <v>0.18534160865559218</v>
      </c>
      <c r="I37" s="25">
        <v>0.20180379129430326</v>
      </c>
    </row>
    <row r="38" spans="1:9" x14ac:dyDescent="0.3">
      <c r="A38">
        <v>36</v>
      </c>
      <c r="B38" s="25">
        <v>0</v>
      </c>
      <c r="C38" s="25">
        <v>0</v>
      </c>
      <c r="D38" s="25">
        <v>0</v>
      </c>
      <c r="E38" s="25">
        <v>4.3086034100180493E-3</v>
      </c>
      <c r="F38" s="25">
        <v>0.10096029984094804</v>
      </c>
      <c r="G38" s="25">
        <v>0.16739878612383158</v>
      </c>
      <c r="H38" s="25">
        <v>0.17647537873586611</v>
      </c>
      <c r="I38" s="25">
        <v>0.19182065407467952</v>
      </c>
    </row>
    <row r="39" spans="1:9" x14ac:dyDescent="0.3">
      <c r="A39">
        <v>37</v>
      </c>
      <c r="B39" s="25">
        <v>0</v>
      </c>
      <c r="C39" s="25">
        <v>0</v>
      </c>
      <c r="D39" s="25">
        <v>0</v>
      </c>
      <c r="E39" s="25">
        <v>0</v>
      </c>
      <c r="F39" s="25">
        <v>9.0690344582736226E-2</v>
      </c>
      <c r="G39" s="25">
        <v>0.1563381669318159</v>
      </c>
      <c r="H39" s="25">
        <v>0.16894265926807034</v>
      </c>
      <c r="I39" s="25">
        <v>0.1836459878625612</v>
      </c>
    </row>
    <row r="40" spans="1:9" x14ac:dyDescent="0.3">
      <c r="A40">
        <v>38</v>
      </c>
      <c r="B40" s="25">
        <v>0</v>
      </c>
      <c r="C40" s="25">
        <v>0</v>
      </c>
      <c r="D40" s="25">
        <v>0</v>
      </c>
      <c r="E40" s="25">
        <v>0</v>
      </c>
      <c r="F40" s="25">
        <v>8.069888053672504E-2</v>
      </c>
      <c r="G40" s="25">
        <v>0.14545539195279047</v>
      </c>
      <c r="H40" s="25">
        <v>0.16150048708597942</v>
      </c>
      <c r="I40" s="25">
        <v>0.1753008190612525</v>
      </c>
    </row>
    <row r="41" spans="1:9" x14ac:dyDescent="0.3">
      <c r="A41">
        <v>39</v>
      </c>
      <c r="B41" s="25">
        <v>0</v>
      </c>
      <c r="C41" s="25">
        <v>0</v>
      </c>
      <c r="D41" s="25">
        <v>0</v>
      </c>
      <c r="E41" s="25">
        <v>0</v>
      </c>
      <c r="F41" s="25">
        <v>7.0935026770248252E-2</v>
      </c>
      <c r="G41" s="25">
        <v>0.13508916762177892</v>
      </c>
      <c r="H41" s="25">
        <v>0.15462754217849706</v>
      </c>
      <c r="I41" s="25">
        <v>0.16712027380740918</v>
      </c>
    </row>
    <row r="42" spans="1:9" x14ac:dyDescent="0.3">
      <c r="A42">
        <v>40</v>
      </c>
      <c r="B42" s="25">
        <v>0</v>
      </c>
      <c r="C42" s="25">
        <v>0</v>
      </c>
      <c r="D42" s="25">
        <v>0</v>
      </c>
      <c r="E42" s="25">
        <v>0</v>
      </c>
      <c r="F42" s="25">
        <v>6.1432472146986737E-2</v>
      </c>
      <c r="G42" s="25">
        <v>0.12498501044174064</v>
      </c>
      <c r="H42" s="25">
        <v>0.14876381867326829</v>
      </c>
      <c r="I42" s="25">
        <v>0.15970111835424972</v>
      </c>
    </row>
    <row r="43" spans="1:9" x14ac:dyDescent="0.3">
      <c r="A43">
        <v>41</v>
      </c>
      <c r="B43" s="25">
        <v>0</v>
      </c>
      <c r="C43" s="25">
        <v>0</v>
      </c>
      <c r="D43" s="25">
        <v>0</v>
      </c>
      <c r="E43" s="25">
        <v>0</v>
      </c>
      <c r="F43" s="25">
        <v>5.2046876602880196E-2</v>
      </c>
      <c r="G43" s="25">
        <v>0.11477601839870441</v>
      </c>
      <c r="H43" s="25">
        <v>0.14243559980459794</v>
      </c>
      <c r="I43" s="25">
        <v>0.14997918185080356</v>
      </c>
    </row>
    <row r="44" spans="1:9" x14ac:dyDescent="0.3">
      <c r="A44">
        <v>42</v>
      </c>
      <c r="B44" s="25">
        <v>0</v>
      </c>
      <c r="C44" s="25">
        <v>0</v>
      </c>
      <c r="D44" s="25">
        <v>0</v>
      </c>
      <c r="E44" s="25">
        <v>0</v>
      </c>
      <c r="F44" s="25">
        <v>4.3221818786486524E-2</v>
      </c>
      <c r="G44" s="25">
        <v>0.10538749868433342</v>
      </c>
      <c r="H44" s="25">
        <v>0.13647558025321499</v>
      </c>
      <c r="I44" s="25">
        <v>0.14065115813908174</v>
      </c>
    </row>
    <row r="45" spans="1:9" x14ac:dyDescent="0.3">
      <c r="A45">
        <v>43</v>
      </c>
      <c r="B45" s="25">
        <v>0</v>
      </c>
      <c r="C45" s="25">
        <v>0</v>
      </c>
      <c r="D45" s="25">
        <v>0</v>
      </c>
      <c r="E45" s="25">
        <v>0</v>
      </c>
      <c r="F45" s="25">
        <v>3.4946147338771681E-2</v>
      </c>
      <c r="G45" s="25">
        <v>9.6752579685363743E-2</v>
      </c>
      <c r="H45" s="25">
        <v>0.13142422694096284</v>
      </c>
      <c r="I45" s="25">
        <v>0.13394764663831288</v>
      </c>
    </row>
    <row r="46" spans="1:9" x14ac:dyDescent="0.3">
      <c r="A46">
        <v>44</v>
      </c>
      <c r="B46" s="25">
        <v>0</v>
      </c>
      <c r="C46" s="25">
        <v>0</v>
      </c>
      <c r="D46" s="25">
        <v>0</v>
      </c>
      <c r="E46" s="25">
        <v>0</v>
      </c>
      <c r="F46" s="25">
        <v>2.7190856020275222E-2</v>
      </c>
      <c r="G46" s="25">
        <v>8.814201428605753E-2</v>
      </c>
      <c r="H46" s="25">
        <v>0.12637179586263506</v>
      </c>
      <c r="I46" s="25">
        <v>0.1272574241638901</v>
      </c>
    </row>
    <row r="47" spans="1:9" x14ac:dyDescent="0.3">
      <c r="A47">
        <v>45</v>
      </c>
      <c r="B47" s="25">
        <v>0</v>
      </c>
      <c r="C47" s="25">
        <v>0</v>
      </c>
      <c r="D47" s="25">
        <v>0</v>
      </c>
      <c r="E47" s="25">
        <v>0</v>
      </c>
      <c r="F47" s="25">
        <v>1.9878182652559639E-2</v>
      </c>
      <c r="G47" s="25">
        <v>7.9860911571759827E-2</v>
      </c>
      <c r="H47" s="25">
        <v>0.12150509070133463</v>
      </c>
      <c r="I47" s="25">
        <v>0.12078796134492192</v>
      </c>
    </row>
    <row r="48" spans="1:9" x14ac:dyDescent="0.3">
      <c r="A48">
        <v>46</v>
      </c>
      <c r="B48" s="25">
        <v>0</v>
      </c>
      <c r="C48" s="25">
        <v>0</v>
      </c>
      <c r="D48" s="25">
        <v>0</v>
      </c>
      <c r="E48" s="25">
        <v>0</v>
      </c>
      <c r="F48" s="25">
        <v>1.3320536701401171E-2</v>
      </c>
      <c r="G48" s="25">
        <v>7.2007693193577874E-2</v>
      </c>
      <c r="H48" s="25">
        <v>0.11646243101226565</v>
      </c>
      <c r="I48" s="25">
        <v>0.11419806131965068</v>
      </c>
    </row>
    <row r="49" spans="1:9" x14ac:dyDescent="0.3">
      <c r="A49">
        <v>47</v>
      </c>
      <c r="B49" s="25">
        <v>0</v>
      </c>
      <c r="C49" s="25">
        <v>0</v>
      </c>
      <c r="D49" s="25">
        <v>0</v>
      </c>
      <c r="E49" s="25">
        <v>0</v>
      </c>
      <c r="F49" s="25">
        <v>7.7267484920818408E-3</v>
      </c>
      <c r="G49" s="25">
        <v>6.4451521963384245E-2</v>
      </c>
      <c r="H49" s="25">
        <v>0.11142065501082946</v>
      </c>
      <c r="I49" s="25">
        <v>0.10767906234155264</v>
      </c>
    </row>
    <row r="50" spans="1:9" x14ac:dyDescent="0.3">
      <c r="A50">
        <v>48</v>
      </c>
      <c r="B50" s="25">
        <v>0</v>
      </c>
      <c r="C50" s="25">
        <v>0</v>
      </c>
      <c r="D50" s="25">
        <v>0</v>
      </c>
      <c r="E50" s="25">
        <v>0</v>
      </c>
      <c r="F50" s="25">
        <v>2.6063144961337211E-3</v>
      </c>
      <c r="G50" s="25">
        <v>5.7272608111345602E-2</v>
      </c>
      <c r="H50" s="25">
        <v>0.10669244572293632</v>
      </c>
      <c r="I50" s="25">
        <v>0.10207761852094091</v>
      </c>
    </row>
    <row r="51" spans="1:9" x14ac:dyDescent="0.3">
      <c r="A51">
        <v>49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5.0452286046325033E-2</v>
      </c>
      <c r="H51" s="25">
        <v>0.10233892375319306</v>
      </c>
      <c r="I51" s="25">
        <v>9.7502442273851103E-2</v>
      </c>
    </row>
    <row r="52" spans="1:9" x14ac:dyDescent="0.3">
      <c r="A52">
        <v>50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4.4152714417138007E-2</v>
      </c>
      <c r="H52" s="25">
        <v>9.8262545127666079E-2</v>
      </c>
      <c r="I52" s="25">
        <v>9.3389120453236385E-2</v>
      </c>
    </row>
    <row r="53" spans="1:9" x14ac:dyDescent="0.3">
      <c r="A53">
        <v>51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3.8264543270522998E-2</v>
      </c>
      <c r="H53" s="25">
        <v>9.3800078791794236E-2</v>
      </c>
      <c r="I53" s="25">
        <v>8.9117886902467303E-2</v>
      </c>
    </row>
    <row r="54" spans="1:9" x14ac:dyDescent="0.3">
      <c r="A54">
        <v>52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3.273481312971549E-2</v>
      </c>
      <c r="H54" s="25">
        <v>8.9462182055930733E-2</v>
      </c>
      <c r="I54" s="25">
        <v>8.5185659833484348E-2</v>
      </c>
    </row>
    <row r="55" spans="1:9" x14ac:dyDescent="0.3">
      <c r="A55">
        <v>53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2.7597617159165488E-2</v>
      </c>
      <c r="H55" s="25">
        <v>8.5475043726693442E-2</v>
      </c>
      <c r="I55" s="25">
        <v>8.1818690342288614E-2</v>
      </c>
    </row>
    <row r="56" spans="1:9" x14ac:dyDescent="0.3">
      <c r="A56">
        <v>54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2.284232485013607E-2</v>
      </c>
      <c r="H56" s="25">
        <v>8.135561738962202E-2</v>
      </c>
      <c r="I56" s="25">
        <v>7.8570553048084496E-2</v>
      </c>
    </row>
    <row r="57" spans="1:9" x14ac:dyDescent="0.3">
      <c r="A57">
        <v>55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1.8306813582184778E-2</v>
      </c>
      <c r="H57" s="25">
        <v>7.7261499133764872E-2</v>
      </c>
      <c r="I57" s="25">
        <v>7.560602261548148E-2</v>
      </c>
    </row>
    <row r="58" spans="1:9" x14ac:dyDescent="0.3">
      <c r="A58">
        <v>56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1.3909992700456283E-2</v>
      </c>
      <c r="H58" s="25">
        <v>7.3046406373002429E-2</v>
      </c>
      <c r="I58" s="25">
        <v>7.2796881412633782E-2</v>
      </c>
    </row>
    <row r="59" spans="1:9" x14ac:dyDescent="0.3">
      <c r="A59">
        <v>57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9.7478434276024629E-3</v>
      </c>
      <c r="H59" s="25">
        <v>6.6089644928197758E-2</v>
      </c>
      <c r="I59" s="25">
        <v>6.7447001439051607E-2</v>
      </c>
    </row>
    <row r="60" spans="1:9" x14ac:dyDescent="0.3">
      <c r="A60">
        <v>58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6.0358734793957442E-3</v>
      </c>
      <c r="H60" s="25">
        <v>5.6353492650311129E-2</v>
      </c>
      <c r="I60" s="25">
        <v>5.9334284540905016E-2</v>
      </c>
    </row>
    <row r="61" spans="1:9" x14ac:dyDescent="0.3">
      <c r="A61">
        <v>59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3.3092443462877227E-3</v>
      </c>
      <c r="H61" s="25">
        <v>4.9334609359122053E-2</v>
      </c>
      <c r="I61" s="25">
        <v>5.4137898272738627E-2</v>
      </c>
    </row>
    <row r="62" spans="1:9" x14ac:dyDescent="0.3">
      <c r="A62">
        <v>60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1.141046948397881E-3</v>
      </c>
      <c r="H62" s="25">
        <v>4.5104367826476477E-2</v>
      </c>
      <c r="I62" s="25">
        <v>5.2049614295600788E-2</v>
      </c>
    </row>
    <row r="63" spans="1:9" x14ac:dyDescent="0.3">
      <c r="A63">
        <v>61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4.0656396428981154E-2</v>
      </c>
      <c r="I63" s="25">
        <v>4.9962861005700659E-2</v>
      </c>
    </row>
    <row r="64" spans="1:9" x14ac:dyDescent="0.3">
      <c r="A64">
        <v>62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3.5964433700871393E-2</v>
      </c>
      <c r="I64" s="25">
        <v>4.791771229678489E-2</v>
      </c>
    </row>
    <row r="65" spans="1:9" x14ac:dyDescent="0.3">
      <c r="A65">
        <v>63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3.1002218176382872E-2</v>
      </c>
      <c r="I65" s="25">
        <v>4.5898811110009895E-2</v>
      </c>
    </row>
    <row r="66" spans="1:9" x14ac:dyDescent="0.3">
      <c r="A66">
        <v>64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2.5743488389751358E-2</v>
      </c>
      <c r="I66" s="25">
        <v>4.3890800386532251E-2</v>
      </c>
    </row>
    <row r="67" spans="1:9" x14ac:dyDescent="0.3">
      <c r="A67">
        <v>65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1.997506303065473E-2</v>
      </c>
      <c r="I67" s="25">
        <v>4.1878323067508771E-2</v>
      </c>
    </row>
    <row r="68" spans="1:9" x14ac:dyDescent="0.3">
      <c r="A68">
        <v>66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1.4066447788139883E-2</v>
      </c>
      <c r="I68" s="25">
        <v>3.984602209409592E-2</v>
      </c>
    </row>
    <row r="69" spans="1:9" x14ac:dyDescent="0.3">
      <c r="A69">
        <v>67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9.0846648970035349E-3</v>
      </c>
      <c r="I69" s="25">
        <v>3.7778540407450226E-2</v>
      </c>
    </row>
    <row r="70" spans="1:9" x14ac:dyDescent="0.3">
      <c r="A70">
        <v>68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5.5633971182110376E-3</v>
      </c>
      <c r="I70" s="25">
        <v>3.5660520948728389E-2</v>
      </c>
    </row>
    <row r="71" spans="1:9" x14ac:dyDescent="0.3">
      <c r="A71">
        <v>69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3.3328889639139751E-3</v>
      </c>
      <c r="I71" s="25">
        <v>3.3476606659086819E-2</v>
      </c>
    </row>
    <row r="72" spans="1:9" x14ac:dyDescent="0.3">
      <c r="A72">
        <v>70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1.8095523060160537E-3</v>
      </c>
      <c r="I72" s="25">
        <v>3.1211440479682152E-2</v>
      </c>
    </row>
    <row r="73" spans="1:9" x14ac:dyDescent="0.3">
      <c r="A73">
        <v>71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5.6835476151737572E-4</v>
      </c>
      <c r="I73" s="25">
        <v>2.8849665351670918E-2</v>
      </c>
    </row>
    <row r="74" spans="1:9" x14ac:dyDescent="0.3">
      <c r="A74">
        <v>72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3.2183168829521123E-6</v>
      </c>
      <c r="I74" s="25">
        <v>2.6375924216209816E-2</v>
      </c>
    </row>
    <row r="75" spans="1:9" x14ac:dyDescent="0.3">
      <c r="A75">
        <v>73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2.3774860014455536E-2</v>
      </c>
    </row>
    <row r="76" spans="1:9" x14ac:dyDescent="0.3">
      <c r="A76">
        <v>74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2.1031115687564439E-2</v>
      </c>
    </row>
    <row r="77" spans="1:9" x14ac:dyDescent="0.3">
      <c r="A77">
        <v>75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1.8129334176693108E-2</v>
      </c>
    </row>
    <row r="78" spans="1:9" x14ac:dyDescent="0.3">
      <c r="A78">
        <v>76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1.5054158422998183E-2</v>
      </c>
    </row>
    <row r="79" spans="1:9" x14ac:dyDescent="0.3">
      <c r="A79">
        <v>77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1.1680925242927222E-2</v>
      </c>
    </row>
    <row r="80" spans="1:9" x14ac:dyDescent="0.3">
      <c r="A80">
        <v>78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8.2257124693245753E-3</v>
      </c>
    </row>
    <row r="81" spans="1:9" x14ac:dyDescent="0.3">
      <c r="A81">
        <v>79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5.3124884440209543E-3</v>
      </c>
    </row>
    <row r="82" spans="1:9" x14ac:dyDescent="0.3">
      <c r="A82">
        <v>80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3.2533377108652766E-3</v>
      </c>
    </row>
    <row r="83" spans="1:9" x14ac:dyDescent="0.3">
      <c r="A83">
        <v>81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1.9489914385106323E-3</v>
      </c>
    </row>
    <row r="84" spans="1:9" x14ac:dyDescent="0.3">
      <c r="A84">
        <v>82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1.0581816526587084E-3</v>
      </c>
    </row>
    <row r="85" spans="1:9" x14ac:dyDescent="0.3">
      <c r="A85">
        <v>83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3.3235987643982865E-4</v>
      </c>
    </row>
    <row r="86" spans="1:9" x14ac:dyDescent="0.3">
      <c r="A86">
        <v>84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1.8819925053614202E-6</v>
      </c>
    </row>
    <row r="87" spans="1:9" x14ac:dyDescent="0.3">
      <c r="A87">
        <v>85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90"/>
  <sheetViews>
    <sheetView workbookViewId="0"/>
  </sheetViews>
  <sheetFormatPr defaultColWidth="9.109375" defaultRowHeight="14.4" x14ac:dyDescent="0.3"/>
  <cols>
    <col min="1" max="8" width="9.109375" style="4"/>
    <col min="9" max="9" width="9.33203125" style="4" customWidth="1"/>
    <col min="10" max="16384" width="9.109375" style="4"/>
  </cols>
  <sheetData>
    <row r="4" spans="1:9" x14ac:dyDescent="0.3">
      <c r="B4" s="129" t="s">
        <v>49</v>
      </c>
      <c r="C4" s="129"/>
      <c r="D4" s="129"/>
      <c r="E4" s="129"/>
      <c r="F4" s="129"/>
      <c r="G4" s="129"/>
      <c r="H4" s="129"/>
      <c r="I4" s="129"/>
    </row>
    <row r="5" spans="1:9" x14ac:dyDescent="0.3">
      <c r="A5" s="5" t="s">
        <v>1</v>
      </c>
      <c r="B5" s="6">
        <v>12</v>
      </c>
      <c r="C5" s="6">
        <v>18</v>
      </c>
      <c r="D5" s="6">
        <v>24</v>
      </c>
      <c r="E5" s="6">
        <v>36</v>
      </c>
      <c r="F5" s="6">
        <v>48</v>
      </c>
      <c r="G5" s="6">
        <v>60</v>
      </c>
      <c r="H5" s="6">
        <v>72</v>
      </c>
      <c r="I5" s="6">
        <v>84</v>
      </c>
    </row>
    <row r="6" spans="1:9" x14ac:dyDescent="0.3">
      <c r="A6" s="7">
        <v>0</v>
      </c>
      <c r="B6" s="8">
        <v>7.318132196984492E-2</v>
      </c>
      <c r="C6" s="8">
        <v>5.0827763034657442E-2</v>
      </c>
      <c r="D6" s="8">
        <v>2.8570052499705425E-2</v>
      </c>
      <c r="E6" s="8">
        <v>1.4903173041279246E-2</v>
      </c>
      <c r="F6" s="8">
        <v>1.5843226406653668E-2</v>
      </c>
      <c r="G6" s="9">
        <v>7.4304417794048491E-3</v>
      </c>
      <c r="H6" s="10">
        <f>G6</f>
        <v>7.4304417794048491E-3</v>
      </c>
      <c r="I6" s="10">
        <f>G6</f>
        <v>7.4304417794048491E-3</v>
      </c>
    </row>
    <row r="7" spans="1:9" x14ac:dyDescent="0.3">
      <c r="A7" s="7">
        <v>1</v>
      </c>
      <c r="B7" s="8">
        <v>0.14636264393968984</v>
      </c>
      <c r="C7" s="8">
        <v>0.10165552606931488</v>
      </c>
      <c r="D7" s="8">
        <v>5.714010499941085E-2</v>
      </c>
      <c r="E7" s="8">
        <v>2.9806346082558492E-2</v>
      </c>
      <c r="F7" s="8">
        <v>3.1686452813307335E-2</v>
      </c>
      <c r="G7" s="9">
        <v>1.4860883558809698E-2</v>
      </c>
      <c r="H7" s="10">
        <f t="shared" ref="H7:H70" si="0">G7</f>
        <v>1.4860883558809698E-2</v>
      </c>
      <c r="I7" s="10">
        <f t="shared" ref="I7:I70" si="1">G7</f>
        <v>1.4860883558809698E-2</v>
      </c>
    </row>
    <row r="8" spans="1:9" x14ac:dyDescent="0.3">
      <c r="A8" s="7">
        <v>2</v>
      </c>
      <c r="B8" s="8">
        <v>0.29472118079772447</v>
      </c>
      <c r="C8" s="8">
        <v>0.17951375887584164</v>
      </c>
      <c r="D8" s="8">
        <v>0.12442609895081777</v>
      </c>
      <c r="E8" s="8">
        <v>7.2990324682675856E-2</v>
      </c>
      <c r="F8" s="8">
        <v>8.7194098665917208E-2</v>
      </c>
      <c r="G8" s="9">
        <v>4.5114564104565269E-2</v>
      </c>
      <c r="H8" s="10">
        <f t="shared" si="0"/>
        <v>4.5114564104565269E-2</v>
      </c>
      <c r="I8" s="10">
        <f t="shared" si="1"/>
        <v>4.5114564104565269E-2</v>
      </c>
    </row>
    <row r="9" spans="1:9" x14ac:dyDescent="0.3">
      <c r="A9" s="7">
        <v>3</v>
      </c>
      <c r="B9" s="8">
        <v>0.43303449940550798</v>
      </c>
      <c r="C9" s="8">
        <v>0.29158701990263358</v>
      </c>
      <c r="D9" s="8">
        <v>0.20144022930867803</v>
      </c>
      <c r="E9" s="8">
        <v>0.12973874431214116</v>
      </c>
      <c r="F9" s="8">
        <v>0.12828152697590015</v>
      </c>
      <c r="G9" s="9">
        <v>8.5342877515393767E-2</v>
      </c>
      <c r="H9" s="10">
        <f t="shared" si="0"/>
        <v>8.5342877515393767E-2</v>
      </c>
      <c r="I9" s="10">
        <f t="shared" si="1"/>
        <v>8.5342877515393767E-2</v>
      </c>
    </row>
    <row r="10" spans="1:9" x14ac:dyDescent="0.3">
      <c r="A10" s="7">
        <v>4</v>
      </c>
      <c r="B10" s="8">
        <v>0.57118633056573986</v>
      </c>
      <c r="C10" s="8">
        <v>0.39874337278248267</v>
      </c>
      <c r="D10" s="8">
        <v>0.27673572053491768</v>
      </c>
      <c r="E10" s="8">
        <v>0.18605211537915245</v>
      </c>
      <c r="F10" s="8">
        <v>0.17686710456964302</v>
      </c>
      <c r="G10" s="9">
        <v>0.12761203232378704</v>
      </c>
      <c r="H10" s="10">
        <f t="shared" si="0"/>
        <v>0.12761203232378704</v>
      </c>
      <c r="I10" s="10">
        <f t="shared" si="1"/>
        <v>0.12761203232378704</v>
      </c>
    </row>
    <row r="11" spans="1:9" x14ac:dyDescent="0.3">
      <c r="A11" s="7">
        <v>5</v>
      </c>
      <c r="B11" s="8">
        <v>0.65139078674558859</v>
      </c>
      <c r="C11" s="8">
        <v>0.47409385431318618</v>
      </c>
      <c r="D11" s="8">
        <v>0.35896507395470822</v>
      </c>
      <c r="E11" s="8">
        <v>0.24139438526942447</v>
      </c>
      <c r="F11" s="8">
        <v>0.24057485456675648</v>
      </c>
      <c r="G11" s="9">
        <v>0.16103781334080769</v>
      </c>
      <c r="H11" s="10">
        <f t="shared" si="0"/>
        <v>0.16103781334080769</v>
      </c>
      <c r="I11" s="10">
        <f t="shared" si="1"/>
        <v>0.16103781334080769</v>
      </c>
    </row>
    <row r="12" spans="1:9" x14ac:dyDescent="0.3">
      <c r="A12" s="7">
        <v>6</v>
      </c>
      <c r="B12" s="8">
        <v>0.75798558633710289</v>
      </c>
      <c r="C12" s="8">
        <v>0.54641624491549434</v>
      </c>
      <c r="D12" s="8">
        <v>0.42977270876693568</v>
      </c>
      <c r="E12" s="8">
        <v>0.30493134428165969</v>
      </c>
      <c r="F12" s="8">
        <v>0.31448487874481013</v>
      </c>
      <c r="G12" s="9">
        <v>0.20841673145604778</v>
      </c>
      <c r="H12" s="10">
        <f t="shared" si="0"/>
        <v>0.20841673145604778</v>
      </c>
      <c r="I12" s="10">
        <f t="shared" si="1"/>
        <v>0.20841673145604778</v>
      </c>
    </row>
    <row r="13" spans="1:9" x14ac:dyDescent="0.3">
      <c r="A13" s="7">
        <v>7</v>
      </c>
      <c r="B13" s="8">
        <v>0.83405282527902813</v>
      </c>
      <c r="C13" s="8">
        <v>0.64142117604278992</v>
      </c>
      <c r="D13" s="8">
        <v>0.50942942808477754</v>
      </c>
      <c r="E13" s="8">
        <v>0.35833871122820177</v>
      </c>
      <c r="F13" s="8">
        <v>0.3890323762429882</v>
      </c>
      <c r="G13" s="9">
        <v>0.25019276740231788</v>
      </c>
      <c r="H13" s="10">
        <f t="shared" si="0"/>
        <v>0.25019276740231788</v>
      </c>
      <c r="I13" s="10">
        <f t="shared" si="1"/>
        <v>0.25019276740231788</v>
      </c>
    </row>
    <row r="14" spans="1:9" x14ac:dyDescent="0.3">
      <c r="A14" s="11">
        <v>8</v>
      </c>
      <c r="B14" s="12">
        <v>0.89992197322011747</v>
      </c>
      <c r="C14" s="12">
        <v>0.72658245109217978</v>
      </c>
      <c r="D14" s="12">
        <v>0.5737175859373661</v>
      </c>
      <c r="E14" s="12">
        <v>0.4233162624872171</v>
      </c>
      <c r="F14" s="12">
        <v>0.44589031021699027</v>
      </c>
      <c r="G14" s="13">
        <v>0.30362241170877086</v>
      </c>
      <c r="H14" s="14">
        <f t="shared" si="0"/>
        <v>0.30362241170877086</v>
      </c>
      <c r="I14" s="14">
        <f t="shared" si="1"/>
        <v>0.30362241170877086</v>
      </c>
    </row>
    <row r="15" spans="1:9" x14ac:dyDescent="0.3">
      <c r="A15" s="15">
        <v>9</v>
      </c>
      <c r="B15" s="16">
        <v>0.94113393556560176</v>
      </c>
      <c r="C15" s="16">
        <v>0.78595194409873559</v>
      </c>
      <c r="D15" s="16">
        <v>0.63811888670303929</v>
      </c>
      <c r="E15" s="16">
        <v>0.47827642237484341</v>
      </c>
      <c r="F15" s="16">
        <v>0.47802285496488039</v>
      </c>
      <c r="G15" s="17">
        <v>0.33736992281068262</v>
      </c>
      <c r="H15" s="18">
        <f t="shared" si="0"/>
        <v>0.33736992281068262</v>
      </c>
      <c r="I15" s="18">
        <f t="shared" si="1"/>
        <v>0.33736992281068262</v>
      </c>
    </row>
    <row r="16" spans="1:9" x14ac:dyDescent="0.3">
      <c r="A16" s="7">
        <v>10</v>
      </c>
      <c r="B16" s="8">
        <v>0.98311553231077442</v>
      </c>
      <c r="C16" s="8">
        <v>0.83667576282414335</v>
      </c>
      <c r="D16" s="8">
        <v>0.687070468336205</v>
      </c>
      <c r="E16" s="8">
        <v>0.53209275003831191</v>
      </c>
      <c r="F16" s="8">
        <v>0.5252687292656425</v>
      </c>
      <c r="G16" s="9">
        <v>0.37963645862564888</v>
      </c>
      <c r="H16" s="10">
        <f t="shared" si="0"/>
        <v>0.37963645862564888</v>
      </c>
      <c r="I16" s="10">
        <f t="shared" si="1"/>
        <v>0.37963645862564888</v>
      </c>
    </row>
    <row r="17" spans="1:9" x14ac:dyDescent="0.3">
      <c r="A17" s="7">
        <v>11</v>
      </c>
      <c r="B17" s="8">
        <v>0.99540307920547155</v>
      </c>
      <c r="C17" s="8">
        <v>0.88618269016519757</v>
      </c>
      <c r="D17" s="8">
        <v>0.73492397968855572</v>
      </c>
      <c r="E17" s="8">
        <v>0.58197794005993675</v>
      </c>
      <c r="F17" s="8">
        <v>0.57316749663405941</v>
      </c>
      <c r="G17" s="9">
        <v>0.41637298771195147</v>
      </c>
      <c r="H17" s="10">
        <f t="shared" si="0"/>
        <v>0.41637298771195147</v>
      </c>
      <c r="I17" s="10">
        <f t="shared" si="1"/>
        <v>0.41637298771195147</v>
      </c>
    </row>
    <row r="18" spans="1:9" x14ac:dyDescent="0.3">
      <c r="A18" s="7">
        <v>12</v>
      </c>
      <c r="B18" s="8">
        <v>0.99998201716435409</v>
      </c>
      <c r="C18" s="8">
        <v>0.92381334908804846</v>
      </c>
      <c r="D18" s="8">
        <v>0.77742338290384982</v>
      </c>
      <c r="E18" s="8">
        <v>0.62847283536956988</v>
      </c>
      <c r="F18" s="8">
        <v>0.60616713060485106</v>
      </c>
      <c r="G18" s="9">
        <v>0.45158551710996053</v>
      </c>
      <c r="H18" s="10">
        <f t="shared" si="0"/>
        <v>0.45158551710996053</v>
      </c>
      <c r="I18" s="10">
        <f t="shared" si="1"/>
        <v>0.45158551710996053</v>
      </c>
    </row>
    <row r="19" spans="1:9" x14ac:dyDescent="0.3">
      <c r="A19" s="7">
        <v>13</v>
      </c>
      <c r="B19" s="8">
        <v>0</v>
      </c>
      <c r="C19" s="8">
        <v>0.95095349082647918</v>
      </c>
      <c r="D19" s="8">
        <v>0.8150798304285215</v>
      </c>
      <c r="E19" s="8">
        <v>0.66992919496196157</v>
      </c>
      <c r="F19" s="8">
        <v>0.65203077330697934</v>
      </c>
      <c r="G19" s="9">
        <v>0.49604171661570451</v>
      </c>
      <c r="H19" s="10">
        <f t="shared" si="0"/>
        <v>0.49604171661570451</v>
      </c>
      <c r="I19" s="10">
        <f t="shared" si="1"/>
        <v>0.49604171661570451</v>
      </c>
    </row>
    <row r="20" spans="1:9" x14ac:dyDescent="0.3">
      <c r="A20" s="7">
        <v>14</v>
      </c>
      <c r="B20" s="8">
        <v>0</v>
      </c>
      <c r="C20" s="8">
        <v>0.97163053807221289</v>
      </c>
      <c r="D20" s="8">
        <v>0.85541010897874326</v>
      </c>
      <c r="E20" s="8">
        <v>0.71267602405020869</v>
      </c>
      <c r="F20" s="8">
        <v>0.68296739221938219</v>
      </c>
      <c r="G20" s="9">
        <v>0.52469143031474164</v>
      </c>
      <c r="H20" s="10">
        <f t="shared" si="0"/>
        <v>0.52469143031474164</v>
      </c>
      <c r="I20" s="10">
        <f t="shared" si="1"/>
        <v>0.52469143031474164</v>
      </c>
    </row>
    <row r="21" spans="1:9" x14ac:dyDescent="0.3">
      <c r="A21" s="7">
        <v>15</v>
      </c>
      <c r="B21" s="8">
        <v>0</v>
      </c>
      <c r="C21" s="8">
        <v>0.98771439596540755</v>
      </c>
      <c r="D21" s="8">
        <v>0.89515160015299344</v>
      </c>
      <c r="E21" s="8">
        <v>0.74389955500878169</v>
      </c>
      <c r="F21" s="8">
        <v>0.72160464783832079</v>
      </c>
      <c r="G21" s="9">
        <v>0.57183592505704894</v>
      </c>
      <c r="H21" s="10">
        <f t="shared" si="0"/>
        <v>0.57183592505704894</v>
      </c>
      <c r="I21" s="10">
        <f t="shared" si="1"/>
        <v>0.57183592505704894</v>
      </c>
    </row>
    <row r="22" spans="1:9" x14ac:dyDescent="0.3">
      <c r="A22" s="7">
        <v>16</v>
      </c>
      <c r="B22" s="8">
        <v>0</v>
      </c>
      <c r="C22" s="8">
        <v>0.99470744640150455</v>
      </c>
      <c r="D22" s="8">
        <v>0.9240720613099046</v>
      </c>
      <c r="E22" s="8">
        <v>0.77913939546086808</v>
      </c>
      <c r="F22" s="8">
        <v>0.75539895647825106</v>
      </c>
      <c r="G22" s="9">
        <v>0.60076277556548141</v>
      </c>
      <c r="H22" s="10">
        <f t="shared" si="0"/>
        <v>0.60076277556548141</v>
      </c>
      <c r="I22" s="10">
        <f t="shared" si="1"/>
        <v>0.60076277556548141</v>
      </c>
    </row>
    <row r="23" spans="1:9" x14ac:dyDescent="0.3">
      <c r="A23" s="7">
        <v>17</v>
      </c>
      <c r="B23" s="8">
        <v>0</v>
      </c>
      <c r="C23" s="8">
        <v>0.99852188278636422</v>
      </c>
      <c r="D23" s="8">
        <v>0.94416108392921649</v>
      </c>
      <c r="E23" s="8">
        <v>0.8059155787901835</v>
      </c>
      <c r="F23" s="8">
        <v>0.78289695475513077</v>
      </c>
      <c r="G23" s="9">
        <v>0.63282899903758383</v>
      </c>
      <c r="H23" s="10">
        <f t="shared" si="0"/>
        <v>0.63282899903758383</v>
      </c>
      <c r="I23" s="10">
        <f t="shared" si="1"/>
        <v>0.63282899903758383</v>
      </c>
    </row>
    <row r="24" spans="1:9" x14ac:dyDescent="0.3">
      <c r="A24" s="7">
        <v>18</v>
      </c>
      <c r="B24" s="8">
        <v>0</v>
      </c>
      <c r="C24" s="8">
        <v>1.0000000000000002</v>
      </c>
      <c r="D24" s="8">
        <v>0.95862864758795807</v>
      </c>
      <c r="E24" s="8">
        <v>0.82863212892786675</v>
      </c>
      <c r="F24" s="8">
        <v>0.80248856325349571</v>
      </c>
      <c r="G24" s="9">
        <v>0.65870242285538194</v>
      </c>
      <c r="H24" s="10">
        <f t="shared" si="0"/>
        <v>0.65870242285538194</v>
      </c>
      <c r="I24" s="10">
        <f t="shared" si="1"/>
        <v>0.65870242285538194</v>
      </c>
    </row>
    <row r="25" spans="1:9" x14ac:dyDescent="0.3">
      <c r="A25" s="7">
        <v>19</v>
      </c>
      <c r="B25" s="8">
        <v>0</v>
      </c>
      <c r="C25" s="8">
        <v>0</v>
      </c>
      <c r="D25" s="8">
        <v>0.97449725844356838</v>
      </c>
      <c r="E25" s="8">
        <v>0.84805154743130762</v>
      </c>
      <c r="F25" s="8">
        <v>0.81660746666603223</v>
      </c>
      <c r="G25" s="9">
        <v>0.68768673473214226</v>
      </c>
      <c r="H25" s="10">
        <f t="shared" si="0"/>
        <v>0.68768673473214226</v>
      </c>
      <c r="I25" s="10">
        <f t="shared" si="1"/>
        <v>0.68768673473214226</v>
      </c>
    </row>
    <row r="26" spans="1:9" x14ac:dyDescent="0.3">
      <c r="A26" s="7">
        <v>20</v>
      </c>
      <c r="B26" s="8">
        <v>0</v>
      </c>
      <c r="C26" s="8">
        <v>0</v>
      </c>
      <c r="D26" s="8">
        <v>0.98465533518936177</v>
      </c>
      <c r="E26" s="8">
        <v>0.86558404666287214</v>
      </c>
      <c r="F26" s="8">
        <v>0.84897329021980861</v>
      </c>
      <c r="G26" s="9">
        <v>0.71117603916348926</v>
      </c>
      <c r="H26" s="10">
        <f t="shared" si="0"/>
        <v>0.71117603916348926</v>
      </c>
      <c r="I26" s="10">
        <f t="shared" si="1"/>
        <v>0.71117603916348926</v>
      </c>
    </row>
    <row r="27" spans="1:9" x14ac:dyDescent="0.3">
      <c r="A27" s="7">
        <v>21</v>
      </c>
      <c r="B27" s="8">
        <v>0</v>
      </c>
      <c r="C27" s="8">
        <v>0</v>
      </c>
      <c r="D27" s="8">
        <v>0.9908641766565045</v>
      </c>
      <c r="E27" s="8">
        <v>0.88705167260943119</v>
      </c>
      <c r="F27" s="8">
        <v>0.86999192199375319</v>
      </c>
      <c r="G27" s="9">
        <v>0.73339441482831824</v>
      </c>
      <c r="H27" s="10">
        <f t="shared" si="0"/>
        <v>0.73339441482831824</v>
      </c>
      <c r="I27" s="10">
        <f t="shared" si="1"/>
        <v>0.73339441482831824</v>
      </c>
    </row>
    <row r="28" spans="1:9" x14ac:dyDescent="0.3">
      <c r="A28" s="7">
        <v>22</v>
      </c>
      <c r="B28" s="8">
        <v>0</v>
      </c>
      <c r="C28" s="8">
        <v>0</v>
      </c>
      <c r="D28" s="8">
        <v>0.99582025743811076</v>
      </c>
      <c r="E28" s="8">
        <v>0.90802774580386825</v>
      </c>
      <c r="F28" s="8">
        <v>0.88303830279453122</v>
      </c>
      <c r="G28" s="9">
        <v>0.75283974398097298</v>
      </c>
      <c r="H28" s="10">
        <f t="shared" si="0"/>
        <v>0.75283974398097298</v>
      </c>
      <c r="I28" s="10">
        <f t="shared" si="1"/>
        <v>0.75283974398097298</v>
      </c>
    </row>
    <row r="29" spans="1:9" x14ac:dyDescent="0.3">
      <c r="A29" s="7">
        <v>23</v>
      </c>
      <c r="B29" s="8">
        <v>0</v>
      </c>
      <c r="C29" s="8">
        <v>0</v>
      </c>
      <c r="D29" s="8">
        <v>0.99877913584607847</v>
      </c>
      <c r="E29" s="8">
        <v>0.92095059384199984</v>
      </c>
      <c r="F29" s="8">
        <v>0.89357788747699896</v>
      </c>
      <c r="G29" s="9">
        <v>0.77415193310346464</v>
      </c>
      <c r="H29" s="10">
        <f t="shared" si="0"/>
        <v>0.77415193310346464</v>
      </c>
      <c r="I29" s="10">
        <f t="shared" si="1"/>
        <v>0.77415193310346464</v>
      </c>
    </row>
    <row r="30" spans="1:9" x14ac:dyDescent="0.3">
      <c r="A30" s="7">
        <v>24</v>
      </c>
      <c r="B30" s="8">
        <v>0</v>
      </c>
      <c r="C30" s="8">
        <v>0</v>
      </c>
      <c r="D30" s="8">
        <v>0.99999544425223452</v>
      </c>
      <c r="E30" s="8">
        <v>0.93494720725041769</v>
      </c>
      <c r="F30" s="8">
        <v>0.90118561273512054</v>
      </c>
      <c r="G30" s="9">
        <v>0.79214726923712997</v>
      </c>
      <c r="H30" s="10">
        <f t="shared" si="0"/>
        <v>0.79214726923712997</v>
      </c>
      <c r="I30" s="10">
        <f t="shared" si="1"/>
        <v>0.79214726923712997</v>
      </c>
    </row>
    <row r="31" spans="1:9" x14ac:dyDescent="0.3">
      <c r="A31" s="7">
        <v>25</v>
      </c>
      <c r="B31" s="8">
        <v>0</v>
      </c>
      <c r="C31" s="8">
        <v>0</v>
      </c>
      <c r="D31" s="8">
        <v>0</v>
      </c>
      <c r="E31" s="8">
        <v>0.94822996922551772</v>
      </c>
      <c r="F31" s="8">
        <v>0.90681460289267657</v>
      </c>
      <c r="G31" s="9">
        <v>0.81459189755080064</v>
      </c>
      <c r="H31" s="10">
        <f t="shared" si="0"/>
        <v>0.81459189755080064</v>
      </c>
      <c r="I31" s="10">
        <f t="shared" si="1"/>
        <v>0.81459189755080064</v>
      </c>
    </row>
    <row r="32" spans="1:9" x14ac:dyDescent="0.3">
      <c r="A32" s="7">
        <v>26</v>
      </c>
      <c r="B32" s="8">
        <v>0</v>
      </c>
      <c r="C32" s="8">
        <v>0</v>
      </c>
      <c r="D32" s="8">
        <v>0</v>
      </c>
      <c r="E32" s="8">
        <v>0.96286059612339103</v>
      </c>
      <c r="F32" s="8">
        <v>0.91967182109279066</v>
      </c>
      <c r="G32" s="9">
        <v>0.83619057982452194</v>
      </c>
      <c r="H32" s="10">
        <f t="shared" si="0"/>
        <v>0.83619057982452194</v>
      </c>
      <c r="I32" s="10">
        <f t="shared" si="1"/>
        <v>0.83619057982452194</v>
      </c>
    </row>
    <row r="33" spans="1:9" x14ac:dyDescent="0.3">
      <c r="A33" s="7">
        <v>27</v>
      </c>
      <c r="B33" s="8">
        <v>0</v>
      </c>
      <c r="C33" s="8">
        <v>0</v>
      </c>
      <c r="D33" s="8">
        <v>0</v>
      </c>
      <c r="E33" s="8">
        <v>0.97068435620380822</v>
      </c>
      <c r="F33" s="8">
        <v>0.93246979715778622</v>
      </c>
      <c r="G33" s="9">
        <v>0.84761840712872738</v>
      </c>
      <c r="H33" s="10">
        <f t="shared" si="0"/>
        <v>0.84761840712872738</v>
      </c>
      <c r="I33" s="10">
        <f t="shared" si="1"/>
        <v>0.84761840712872738</v>
      </c>
    </row>
    <row r="34" spans="1:9" x14ac:dyDescent="0.3">
      <c r="A34" s="7">
        <v>28</v>
      </c>
      <c r="B34" s="8">
        <v>0</v>
      </c>
      <c r="C34" s="8">
        <v>0</v>
      </c>
      <c r="D34" s="8">
        <v>0</v>
      </c>
      <c r="E34" s="8">
        <v>0.97879028160936832</v>
      </c>
      <c r="F34" s="8">
        <v>0.93785149250010669</v>
      </c>
      <c r="G34" s="9">
        <v>0.86235732643677998</v>
      </c>
      <c r="H34" s="10">
        <f t="shared" si="0"/>
        <v>0.86235732643677998</v>
      </c>
      <c r="I34" s="10">
        <f t="shared" si="1"/>
        <v>0.86235732643677998</v>
      </c>
    </row>
    <row r="35" spans="1:9" x14ac:dyDescent="0.3">
      <c r="A35" s="7">
        <v>29</v>
      </c>
      <c r="B35" s="8">
        <v>0</v>
      </c>
      <c r="C35" s="8">
        <v>0</v>
      </c>
      <c r="D35" s="8">
        <v>0</v>
      </c>
      <c r="E35" s="8">
        <v>0.98514531972264829</v>
      </c>
      <c r="F35" s="8">
        <v>0.9445948942934802</v>
      </c>
      <c r="G35" s="9">
        <v>0.87259580959170391</v>
      </c>
      <c r="H35" s="10">
        <f t="shared" si="0"/>
        <v>0.87259580959170391</v>
      </c>
      <c r="I35" s="10">
        <f t="shared" si="1"/>
        <v>0.87259580959170391</v>
      </c>
    </row>
    <row r="36" spans="1:9" x14ac:dyDescent="0.3">
      <c r="A36" s="7">
        <v>30</v>
      </c>
      <c r="B36" s="8">
        <v>0</v>
      </c>
      <c r="C36" s="8">
        <v>0</v>
      </c>
      <c r="D36" s="8">
        <v>0</v>
      </c>
      <c r="E36" s="8">
        <v>0.99006218162381054</v>
      </c>
      <c r="F36" s="8">
        <v>0.95971021192406492</v>
      </c>
      <c r="G36" s="9">
        <v>0.883418841468251</v>
      </c>
      <c r="H36" s="10">
        <f t="shared" si="0"/>
        <v>0.883418841468251</v>
      </c>
      <c r="I36" s="10">
        <f t="shared" si="1"/>
        <v>0.883418841468251</v>
      </c>
    </row>
    <row r="37" spans="1:9" x14ac:dyDescent="0.3">
      <c r="A37" s="7">
        <v>31</v>
      </c>
      <c r="B37" s="8">
        <v>0</v>
      </c>
      <c r="C37" s="8">
        <v>0</v>
      </c>
      <c r="D37" s="8">
        <v>0</v>
      </c>
      <c r="E37" s="8">
        <v>0.99342088930857597</v>
      </c>
      <c r="F37" s="8">
        <v>0.96655853373969758</v>
      </c>
      <c r="G37" s="9">
        <v>0.89385779705939405</v>
      </c>
      <c r="H37" s="10">
        <f t="shared" si="0"/>
        <v>0.89385779705939405</v>
      </c>
      <c r="I37" s="10">
        <f t="shared" si="1"/>
        <v>0.89385779705939405</v>
      </c>
    </row>
    <row r="38" spans="1:9" x14ac:dyDescent="0.3">
      <c r="A38" s="7">
        <v>32</v>
      </c>
      <c r="B38" s="8">
        <v>0</v>
      </c>
      <c r="C38" s="8">
        <v>0</v>
      </c>
      <c r="D38" s="8">
        <v>0</v>
      </c>
      <c r="E38" s="8">
        <v>0.99588685753694972</v>
      </c>
      <c r="F38" s="8">
        <v>0.96834217766621911</v>
      </c>
      <c r="G38" s="9">
        <v>0.90072233697733839</v>
      </c>
      <c r="H38" s="10">
        <f t="shared" si="0"/>
        <v>0.90072233697733839</v>
      </c>
      <c r="I38" s="10">
        <f t="shared" si="1"/>
        <v>0.90072233697733839</v>
      </c>
    </row>
    <row r="39" spans="1:9" x14ac:dyDescent="0.3">
      <c r="A39" s="7">
        <v>33</v>
      </c>
      <c r="B39" s="8">
        <v>0</v>
      </c>
      <c r="C39" s="8">
        <v>0</v>
      </c>
      <c r="D39" s="8">
        <v>0</v>
      </c>
      <c r="E39" s="8">
        <v>0.99788829156323477</v>
      </c>
      <c r="F39" s="8">
        <v>0.97025540106058206</v>
      </c>
      <c r="G39" s="9">
        <v>0.91216890729210487</v>
      </c>
      <c r="H39" s="10">
        <f t="shared" si="0"/>
        <v>0.91216890729210487</v>
      </c>
      <c r="I39" s="10">
        <f t="shared" si="1"/>
        <v>0.91216890729210487</v>
      </c>
    </row>
    <row r="40" spans="1:9" x14ac:dyDescent="0.3">
      <c r="A40" s="7">
        <v>34</v>
      </c>
      <c r="B40" s="8">
        <v>0</v>
      </c>
      <c r="C40" s="8">
        <v>0</v>
      </c>
      <c r="D40" s="8">
        <v>0</v>
      </c>
      <c r="E40" s="8">
        <v>0.99929050796849994</v>
      </c>
      <c r="F40" s="8">
        <v>0.97418153447594646</v>
      </c>
      <c r="G40" s="9">
        <v>0.91836864004946761</v>
      </c>
      <c r="H40" s="10">
        <f t="shared" si="0"/>
        <v>0.91836864004946761</v>
      </c>
      <c r="I40" s="10">
        <f t="shared" si="1"/>
        <v>0.91836864004946761</v>
      </c>
    </row>
    <row r="41" spans="1:9" x14ac:dyDescent="0.3">
      <c r="A41" s="7">
        <v>35</v>
      </c>
      <c r="B41" s="8">
        <v>0</v>
      </c>
      <c r="C41" s="8">
        <v>0</v>
      </c>
      <c r="D41" s="8">
        <v>0</v>
      </c>
      <c r="E41" s="8">
        <v>0.99985173415689377</v>
      </c>
      <c r="F41" s="8">
        <v>0.98010839284483242</v>
      </c>
      <c r="G41" s="9">
        <v>0.92660828642818538</v>
      </c>
      <c r="H41" s="10">
        <f t="shared" si="0"/>
        <v>0.92660828642818538</v>
      </c>
      <c r="I41" s="10">
        <f t="shared" si="1"/>
        <v>0.92660828642818538</v>
      </c>
    </row>
    <row r="42" spans="1:9" x14ac:dyDescent="0.3">
      <c r="A42" s="7">
        <v>36</v>
      </c>
      <c r="B42" s="8">
        <v>0</v>
      </c>
      <c r="C42" s="8">
        <v>0</v>
      </c>
      <c r="D42" s="8">
        <v>0</v>
      </c>
      <c r="E42" s="8">
        <v>0.99999999999999978</v>
      </c>
      <c r="F42" s="8">
        <v>0.98290993460035747</v>
      </c>
      <c r="G42" s="9">
        <v>0.93438906269748956</v>
      </c>
      <c r="H42" s="10">
        <f t="shared" si="0"/>
        <v>0.93438906269748956</v>
      </c>
      <c r="I42" s="10">
        <f t="shared" si="1"/>
        <v>0.93438906269748956</v>
      </c>
    </row>
    <row r="43" spans="1:9" x14ac:dyDescent="0.3">
      <c r="A43" s="7">
        <v>37</v>
      </c>
      <c r="B43" s="8">
        <v>0</v>
      </c>
      <c r="C43" s="8">
        <v>0</v>
      </c>
      <c r="D43" s="8">
        <v>0</v>
      </c>
      <c r="E43" s="8">
        <v>0</v>
      </c>
      <c r="F43" s="8">
        <v>0.98460606074706203</v>
      </c>
      <c r="G43" s="9">
        <v>0.94228954767394524</v>
      </c>
      <c r="H43" s="10">
        <f t="shared" si="0"/>
        <v>0.94228954767394524</v>
      </c>
      <c r="I43" s="10">
        <f t="shared" si="1"/>
        <v>0.94228954767394524</v>
      </c>
    </row>
    <row r="44" spans="1:9" x14ac:dyDescent="0.3">
      <c r="A44" s="7">
        <v>38</v>
      </c>
      <c r="B44" s="8">
        <v>0</v>
      </c>
      <c r="C44" s="8">
        <v>0</v>
      </c>
      <c r="D44" s="8">
        <v>0</v>
      </c>
      <c r="E44" s="8">
        <v>0</v>
      </c>
      <c r="F44" s="8">
        <v>0.98770149904581384</v>
      </c>
      <c r="G44" s="9">
        <v>0.94535019018108468</v>
      </c>
      <c r="H44" s="10">
        <f t="shared" si="0"/>
        <v>0.94535019018108468</v>
      </c>
      <c r="I44" s="10">
        <f t="shared" si="1"/>
        <v>0.94535019018108468</v>
      </c>
    </row>
    <row r="45" spans="1:9" x14ac:dyDescent="0.3">
      <c r="A45" s="7">
        <v>39</v>
      </c>
      <c r="B45" s="8">
        <v>0</v>
      </c>
      <c r="C45" s="8">
        <v>0</v>
      </c>
      <c r="D45" s="8">
        <v>0</v>
      </c>
      <c r="E45" s="8">
        <v>0</v>
      </c>
      <c r="F45" s="8">
        <v>0.99126465617069748</v>
      </c>
      <c r="G45" s="9">
        <v>0.95195869645879516</v>
      </c>
      <c r="H45" s="10">
        <f t="shared" si="0"/>
        <v>0.95195869645879516</v>
      </c>
      <c r="I45" s="10">
        <f t="shared" si="1"/>
        <v>0.95195869645879516</v>
      </c>
    </row>
    <row r="46" spans="1:9" x14ac:dyDescent="0.3">
      <c r="A46" s="7">
        <v>40</v>
      </c>
      <c r="B46" s="8">
        <v>0</v>
      </c>
      <c r="C46" s="8">
        <v>0</v>
      </c>
      <c r="D46" s="8">
        <v>0</v>
      </c>
      <c r="E46" s="8">
        <v>0</v>
      </c>
      <c r="F46" s="8">
        <v>0.99126465617069748</v>
      </c>
      <c r="G46" s="9">
        <v>0.95775572513802709</v>
      </c>
      <c r="H46" s="10">
        <f t="shared" si="0"/>
        <v>0.95775572513802709</v>
      </c>
      <c r="I46" s="10">
        <f t="shared" si="1"/>
        <v>0.95775572513802709</v>
      </c>
    </row>
    <row r="47" spans="1:9" x14ac:dyDescent="0.3">
      <c r="A47" s="7">
        <v>41</v>
      </c>
      <c r="B47" s="8">
        <v>0</v>
      </c>
      <c r="C47" s="8">
        <v>0</v>
      </c>
      <c r="D47" s="8">
        <v>0</v>
      </c>
      <c r="E47" s="8">
        <v>0</v>
      </c>
      <c r="F47" s="8">
        <v>0.99275951529677087</v>
      </c>
      <c r="G47" s="9">
        <v>0.96281188857390976</v>
      </c>
      <c r="H47" s="10">
        <f t="shared" si="0"/>
        <v>0.96281188857390976</v>
      </c>
      <c r="I47" s="10">
        <f t="shared" si="1"/>
        <v>0.96281188857390976</v>
      </c>
    </row>
    <row r="48" spans="1:9" x14ac:dyDescent="0.3">
      <c r="A48" s="7">
        <v>42</v>
      </c>
      <c r="B48" s="8">
        <v>0</v>
      </c>
      <c r="C48" s="8">
        <v>0</v>
      </c>
      <c r="D48" s="8">
        <v>0</v>
      </c>
      <c r="E48" s="8">
        <v>0</v>
      </c>
      <c r="F48" s="8">
        <v>0.99470565936336375</v>
      </c>
      <c r="G48" s="9">
        <v>0.96491395215502551</v>
      </c>
      <c r="H48" s="10">
        <f t="shared" si="0"/>
        <v>0.96491395215502551</v>
      </c>
      <c r="I48" s="10">
        <f t="shared" si="1"/>
        <v>0.96491395215502551</v>
      </c>
    </row>
    <row r="49" spans="1:9" x14ac:dyDescent="0.3">
      <c r="A49" s="7">
        <v>43</v>
      </c>
      <c r="B49" s="8">
        <v>0</v>
      </c>
      <c r="C49" s="8">
        <v>0</v>
      </c>
      <c r="D49" s="8">
        <v>0</v>
      </c>
      <c r="E49" s="8">
        <v>0</v>
      </c>
      <c r="F49" s="8">
        <v>0.99928744881414877</v>
      </c>
      <c r="G49" s="9">
        <v>0.96983446717534982</v>
      </c>
      <c r="H49" s="10">
        <f t="shared" si="0"/>
        <v>0.96983446717534982</v>
      </c>
      <c r="I49" s="10">
        <f t="shared" si="1"/>
        <v>0.96983446717534982</v>
      </c>
    </row>
    <row r="50" spans="1:9" x14ac:dyDescent="0.3">
      <c r="A50" s="7">
        <v>44</v>
      </c>
      <c r="B50" s="8">
        <v>0</v>
      </c>
      <c r="C50" s="8">
        <v>0</v>
      </c>
      <c r="D50" s="8">
        <v>0</v>
      </c>
      <c r="E50" s="8">
        <v>0</v>
      </c>
      <c r="F50" s="8">
        <v>0.99959505369836277</v>
      </c>
      <c r="G50" s="9">
        <v>0.97304671762072525</v>
      </c>
      <c r="H50" s="10">
        <f t="shared" si="0"/>
        <v>0.97304671762072525</v>
      </c>
      <c r="I50" s="10">
        <f t="shared" si="1"/>
        <v>0.97304671762072525</v>
      </c>
    </row>
    <row r="51" spans="1:9" x14ac:dyDescent="0.3">
      <c r="A51" s="7">
        <v>45</v>
      </c>
      <c r="B51" s="8">
        <v>0</v>
      </c>
      <c r="C51" s="8">
        <v>0</v>
      </c>
      <c r="D51" s="8">
        <v>0</v>
      </c>
      <c r="E51" s="8">
        <v>0</v>
      </c>
      <c r="F51" s="8">
        <v>0.99983278843217971</v>
      </c>
      <c r="G51" s="9">
        <v>0.97912642078898238</v>
      </c>
      <c r="H51" s="10">
        <f t="shared" si="0"/>
        <v>0.97912642078898238</v>
      </c>
      <c r="I51" s="10">
        <f t="shared" si="1"/>
        <v>0.97912642078898238</v>
      </c>
    </row>
    <row r="52" spans="1:9" x14ac:dyDescent="0.3">
      <c r="A52" s="7">
        <v>46</v>
      </c>
      <c r="B52" s="8">
        <v>0</v>
      </c>
      <c r="C52" s="8">
        <v>0</v>
      </c>
      <c r="D52" s="8">
        <v>0</v>
      </c>
      <c r="E52" s="8">
        <v>0</v>
      </c>
      <c r="F52" s="8">
        <v>0.9998794370271763</v>
      </c>
      <c r="G52" s="9">
        <v>0.98617425041216755</v>
      </c>
      <c r="H52" s="10">
        <f t="shared" si="0"/>
        <v>0.98617425041216755</v>
      </c>
      <c r="I52" s="10">
        <f t="shared" si="1"/>
        <v>0.98617425041216755</v>
      </c>
    </row>
    <row r="53" spans="1:9" x14ac:dyDescent="0.3">
      <c r="A53" s="7">
        <v>47</v>
      </c>
      <c r="B53" s="8">
        <v>0</v>
      </c>
      <c r="C53" s="8">
        <v>0</v>
      </c>
      <c r="D53" s="8">
        <v>0</v>
      </c>
      <c r="E53" s="8">
        <v>0</v>
      </c>
      <c r="F53" s="8">
        <v>1.0000000000000009</v>
      </c>
      <c r="G53" s="9">
        <v>0.98771770563938432</v>
      </c>
      <c r="H53" s="10">
        <f t="shared" si="0"/>
        <v>0.98771770563938432</v>
      </c>
      <c r="I53" s="10">
        <f t="shared" si="1"/>
        <v>0.98771770563938432</v>
      </c>
    </row>
    <row r="54" spans="1:9" x14ac:dyDescent="0.3">
      <c r="A54" s="7">
        <v>48</v>
      </c>
      <c r="B54" s="8">
        <v>0</v>
      </c>
      <c r="C54" s="8">
        <v>0</v>
      </c>
      <c r="D54" s="8">
        <v>0</v>
      </c>
      <c r="E54" s="8">
        <v>0</v>
      </c>
      <c r="F54" s="8">
        <v>1.0000000000000009</v>
      </c>
      <c r="G54" s="9">
        <v>0.98891534197862996</v>
      </c>
      <c r="H54" s="10">
        <f t="shared" si="0"/>
        <v>0.98891534197862996</v>
      </c>
      <c r="I54" s="10">
        <f t="shared" si="1"/>
        <v>0.98891534197862996</v>
      </c>
    </row>
    <row r="55" spans="1:9" x14ac:dyDescent="0.3">
      <c r="A55" s="7">
        <v>49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9">
        <v>0.99034886212358386</v>
      </c>
      <c r="H55" s="10">
        <f t="shared" si="0"/>
        <v>0.99034886212358386</v>
      </c>
      <c r="I55" s="10">
        <f t="shared" si="1"/>
        <v>0.99034886212358386</v>
      </c>
    </row>
    <row r="56" spans="1:9" x14ac:dyDescent="0.3">
      <c r="A56" s="7">
        <v>50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9">
        <v>0.99147939412729136</v>
      </c>
      <c r="H56" s="10">
        <f t="shared" si="0"/>
        <v>0.99147939412729136</v>
      </c>
      <c r="I56" s="10">
        <f t="shared" si="1"/>
        <v>0.99147939412729136</v>
      </c>
    </row>
    <row r="57" spans="1:9" x14ac:dyDescent="0.3">
      <c r="A57" s="7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9">
        <v>0.9919437360475214</v>
      </c>
      <c r="H57" s="10">
        <f t="shared" si="0"/>
        <v>0.9919437360475214</v>
      </c>
      <c r="I57" s="10">
        <f t="shared" si="1"/>
        <v>0.9919437360475214</v>
      </c>
    </row>
    <row r="58" spans="1:9" x14ac:dyDescent="0.3">
      <c r="A58" s="7">
        <v>52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9">
        <v>0.99625952089003411</v>
      </c>
      <c r="H58" s="10">
        <f t="shared" si="0"/>
        <v>0.99625952089003411</v>
      </c>
      <c r="I58" s="10">
        <f t="shared" si="1"/>
        <v>0.99625952089003411</v>
      </c>
    </row>
    <row r="59" spans="1:9" x14ac:dyDescent="0.3">
      <c r="A59" s="7">
        <v>53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9">
        <v>0.99694325212627932</v>
      </c>
      <c r="H59" s="10">
        <f t="shared" si="0"/>
        <v>0.99694325212627932</v>
      </c>
      <c r="I59" s="10">
        <f t="shared" si="1"/>
        <v>0.99694325212627932</v>
      </c>
    </row>
    <row r="60" spans="1:9" x14ac:dyDescent="0.3">
      <c r="A60" s="7">
        <v>54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9">
        <v>0.99783999880970631</v>
      </c>
      <c r="H60" s="10">
        <f t="shared" si="0"/>
        <v>0.99783999880970631</v>
      </c>
      <c r="I60" s="10">
        <f t="shared" si="1"/>
        <v>0.99783999880970631</v>
      </c>
    </row>
    <row r="61" spans="1:9" x14ac:dyDescent="0.3">
      <c r="A61" s="7">
        <v>55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9">
        <v>0.99821583173679573</v>
      </c>
      <c r="H61" s="10">
        <f t="shared" si="0"/>
        <v>0.99821583173679573</v>
      </c>
      <c r="I61" s="10">
        <f t="shared" si="1"/>
        <v>0.99821583173679573</v>
      </c>
    </row>
    <row r="62" spans="1:9" x14ac:dyDescent="0.3">
      <c r="A62" s="7">
        <v>56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9">
        <v>0.99930804299832898</v>
      </c>
      <c r="H62" s="10">
        <f t="shared" si="0"/>
        <v>0.99930804299832898</v>
      </c>
      <c r="I62" s="10">
        <f t="shared" si="1"/>
        <v>0.99930804299832898</v>
      </c>
    </row>
    <row r="63" spans="1:9" x14ac:dyDescent="0.3">
      <c r="A63" s="7">
        <v>57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9">
        <v>0.99954608391611555</v>
      </c>
      <c r="H63" s="10">
        <f t="shared" si="0"/>
        <v>0.99954608391611555</v>
      </c>
      <c r="I63" s="10">
        <f t="shared" si="1"/>
        <v>0.99954608391611555</v>
      </c>
    </row>
    <row r="64" spans="1:9" x14ac:dyDescent="0.3">
      <c r="A64" s="7">
        <v>58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9">
        <v>0.99962728772065379</v>
      </c>
      <c r="H64" s="10">
        <f t="shared" si="0"/>
        <v>0.99962728772065379</v>
      </c>
      <c r="I64" s="10">
        <f t="shared" si="1"/>
        <v>0.99962728772065379</v>
      </c>
    </row>
    <row r="65" spans="1:9" x14ac:dyDescent="0.3">
      <c r="A65" s="7">
        <v>59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9">
        <v>0.99999168062149146</v>
      </c>
      <c r="H65" s="10">
        <f t="shared" si="0"/>
        <v>0.99999168062149146</v>
      </c>
      <c r="I65" s="10">
        <f t="shared" si="1"/>
        <v>0.99999168062149146</v>
      </c>
    </row>
    <row r="66" spans="1:9" x14ac:dyDescent="0.3">
      <c r="A66" s="7">
        <v>60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9">
        <v>0.99999999999999833</v>
      </c>
      <c r="H66" s="10">
        <f t="shared" si="0"/>
        <v>0.99999999999999833</v>
      </c>
      <c r="I66" s="10">
        <f t="shared" si="1"/>
        <v>0.99999999999999833</v>
      </c>
    </row>
    <row r="67" spans="1:9" x14ac:dyDescent="0.3">
      <c r="A67" s="7">
        <v>61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27">
        <v>0</v>
      </c>
      <c r="H67" s="10">
        <f t="shared" si="0"/>
        <v>0</v>
      </c>
      <c r="I67" s="10">
        <f t="shared" si="1"/>
        <v>0</v>
      </c>
    </row>
    <row r="68" spans="1:9" x14ac:dyDescent="0.3">
      <c r="A68" s="7">
        <v>62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27">
        <v>0</v>
      </c>
      <c r="H68" s="10">
        <f t="shared" si="0"/>
        <v>0</v>
      </c>
      <c r="I68" s="10">
        <f t="shared" si="1"/>
        <v>0</v>
      </c>
    </row>
    <row r="69" spans="1:9" x14ac:dyDescent="0.3">
      <c r="A69" s="7">
        <v>63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27">
        <v>0</v>
      </c>
      <c r="H69" s="10">
        <f t="shared" si="0"/>
        <v>0</v>
      </c>
      <c r="I69" s="10">
        <f t="shared" si="1"/>
        <v>0</v>
      </c>
    </row>
    <row r="70" spans="1:9" x14ac:dyDescent="0.3">
      <c r="A70" s="7">
        <v>64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27">
        <v>0</v>
      </c>
      <c r="H70" s="10">
        <f t="shared" si="0"/>
        <v>0</v>
      </c>
      <c r="I70" s="10">
        <f t="shared" si="1"/>
        <v>0</v>
      </c>
    </row>
    <row r="71" spans="1:9" x14ac:dyDescent="0.3">
      <c r="A71" s="7">
        <v>65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27">
        <v>0</v>
      </c>
      <c r="H71" s="10">
        <f t="shared" ref="H71:H90" si="2">G71</f>
        <v>0</v>
      </c>
      <c r="I71" s="10">
        <f t="shared" ref="I71:I90" si="3">G71</f>
        <v>0</v>
      </c>
    </row>
    <row r="72" spans="1:9" x14ac:dyDescent="0.3">
      <c r="A72" s="7">
        <v>66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27">
        <v>0</v>
      </c>
      <c r="H72" s="10">
        <f t="shared" si="2"/>
        <v>0</v>
      </c>
      <c r="I72" s="10">
        <f t="shared" si="3"/>
        <v>0</v>
      </c>
    </row>
    <row r="73" spans="1:9" x14ac:dyDescent="0.3">
      <c r="A73" s="7">
        <v>67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27">
        <v>0</v>
      </c>
      <c r="H73" s="10">
        <f t="shared" si="2"/>
        <v>0</v>
      </c>
      <c r="I73" s="10">
        <f t="shared" si="3"/>
        <v>0</v>
      </c>
    </row>
    <row r="74" spans="1:9" x14ac:dyDescent="0.3">
      <c r="A74" s="7">
        <v>68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27">
        <v>0</v>
      </c>
      <c r="H74" s="10">
        <f t="shared" si="2"/>
        <v>0</v>
      </c>
      <c r="I74" s="10">
        <f t="shared" si="3"/>
        <v>0</v>
      </c>
    </row>
    <row r="75" spans="1:9" x14ac:dyDescent="0.3">
      <c r="A75" s="7">
        <v>69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27">
        <v>0</v>
      </c>
      <c r="H75" s="10">
        <f t="shared" si="2"/>
        <v>0</v>
      </c>
      <c r="I75" s="10">
        <f t="shared" si="3"/>
        <v>0</v>
      </c>
    </row>
    <row r="76" spans="1:9" x14ac:dyDescent="0.3">
      <c r="A76" s="7">
        <v>70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27">
        <v>0</v>
      </c>
      <c r="H76" s="10">
        <f t="shared" si="2"/>
        <v>0</v>
      </c>
      <c r="I76" s="10">
        <f t="shared" si="3"/>
        <v>0</v>
      </c>
    </row>
    <row r="77" spans="1:9" x14ac:dyDescent="0.3">
      <c r="A77" s="7">
        <v>71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27">
        <v>0</v>
      </c>
      <c r="H77" s="10">
        <f t="shared" si="2"/>
        <v>0</v>
      </c>
      <c r="I77" s="10">
        <f t="shared" si="3"/>
        <v>0</v>
      </c>
    </row>
    <row r="78" spans="1:9" x14ac:dyDescent="0.3">
      <c r="A78" s="7">
        <v>72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27">
        <v>0</v>
      </c>
      <c r="H78" s="10">
        <f t="shared" si="2"/>
        <v>0</v>
      </c>
      <c r="I78" s="10">
        <f t="shared" si="3"/>
        <v>0</v>
      </c>
    </row>
    <row r="79" spans="1:9" x14ac:dyDescent="0.3">
      <c r="A79" s="7">
        <v>73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27">
        <v>0</v>
      </c>
      <c r="H79" s="10">
        <f t="shared" si="2"/>
        <v>0</v>
      </c>
      <c r="I79" s="10">
        <f t="shared" si="3"/>
        <v>0</v>
      </c>
    </row>
    <row r="80" spans="1:9" x14ac:dyDescent="0.3">
      <c r="A80" s="7">
        <v>74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27">
        <v>0</v>
      </c>
      <c r="H80" s="10">
        <f t="shared" si="2"/>
        <v>0</v>
      </c>
      <c r="I80" s="10">
        <f t="shared" si="3"/>
        <v>0</v>
      </c>
    </row>
    <row r="81" spans="1:9" x14ac:dyDescent="0.3">
      <c r="A81" s="7">
        <v>75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27">
        <v>0</v>
      </c>
      <c r="H81" s="10">
        <f t="shared" si="2"/>
        <v>0</v>
      </c>
      <c r="I81" s="10">
        <f t="shared" si="3"/>
        <v>0</v>
      </c>
    </row>
    <row r="82" spans="1:9" x14ac:dyDescent="0.3">
      <c r="A82" s="7">
        <v>76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27">
        <v>0</v>
      </c>
      <c r="H82" s="10">
        <f t="shared" si="2"/>
        <v>0</v>
      </c>
      <c r="I82" s="10">
        <f t="shared" si="3"/>
        <v>0</v>
      </c>
    </row>
    <row r="83" spans="1:9" x14ac:dyDescent="0.3">
      <c r="A83" s="7">
        <v>77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27">
        <v>0</v>
      </c>
      <c r="H83" s="10">
        <f t="shared" si="2"/>
        <v>0</v>
      </c>
      <c r="I83" s="10">
        <f t="shared" si="3"/>
        <v>0</v>
      </c>
    </row>
    <row r="84" spans="1:9" x14ac:dyDescent="0.3">
      <c r="A84" s="7">
        <v>78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27">
        <v>0</v>
      </c>
      <c r="H84" s="10">
        <f t="shared" si="2"/>
        <v>0</v>
      </c>
      <c r="I84" s="10">
        <f t="shared" si="3"/>
        <v>0</v>
      </c>
    </row>
    <row r="85" spans="1:9" x14ac:dyDescent="0.3">
      <c r="A85" s="7">
        <v>79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27">
        <v>0</v>
      </c>
      <c r="H85" s="10">
        <f t="shared" si="2"/>
        <v>0</v>
      </c>
      <c r="I85" s="10">
        <f t="shared" si="3"/>
        <v>0</v>
      </c>
    </row>
    <row r="86" spans="1:9" x14ac:dyDescent="0.3">
      <c r="A86" s="7">
        <v>80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27">
        <v>0</v>
      </c>
      <c r="H86" s="10">
        <f t="shared" si="2"/>
        <v>0</v>
      </c>
      <c r="I86" s="10">
        <f t="shared" si="3"/>
        <v>0</v>
      </c>
    </row>
    <row r="87" spans="1:9" x14ac:dyDescent="0.3">
      <c r="A87" s="7">
        <v>81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27">
        <v>0</v>
      </c>
      <c r="H87" s="10">
        <f t="shared" si="2"/>
        <v>0</v>
      </c>
      <c r="I87" s="10">
        <f t="shared" si="3"/>
        <v>0</v>
      </c>
    </row>
    <row r="88" spans="1:9" x14ac:dyDescent="0.3">
      <c r="A88" s="7">
        <v>82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27">
        <v>0</v>
      </c>
      <c r="H88" s="10">
        <f t="shared" si="2"/>
        <v>0</v>
      </c>
      <c r="I88" s="10">
        <f t="shared" si="3"/>
        <v>0</v>
      </c>
    </row>
    <row r="89" spans="1:9" x14ac:dyDescent="0.3">
      <c r="A89" s="7">
        <v>83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27">
        <v>0</v>
      </c>
      <c r="H89" s="10">
        <f t="shared" si="2"/>
        <v>0</v>
      </c>
      <c r="I89" s="10">
        <f t="shared" si="3"/>
        <v>0</v>
      </c>
    </row>
    <row r="90" spans="1:9" x14ac:dyDescent="0.3">
      <c r="A90" s="7">
        <v>84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27">
        <v>0</v>
      </c>
      <c r="H90" s="10">
        <f t="shared" si="2"/>
        <v>0</v>
      </c>
      <c r="I90" s="10">
        <f t="shared" si="3"/>
        <v>0</v>
      </c>
    </row>
  </sheetData>
  <mergeCells count="1">
    <mergeCell ref="B4:I4"/>
  </mergeCells>
  <conditionalFormatting sqref="G6:G6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B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C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D3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4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5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9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</vt:lpstr>
      <vt:lpstr>Repayments</vt:lpstr>
      <vt:lpstr>EL</vt:lpstr>
    </vt:vector>
  </TitlesOfParts>
  <Company>ALFA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Анна Алексеевна</dc:creator>
  <cp:lastModifiedBy>STEPANCHENKO, D. (Dmitrii)</cp:lastModifiedBy>
  <dcterms:created xsi:type="dcterms:W3CDTF">2020-04-19T20:37:51Z</dcterms:created>
  <dcterms:modified xsi:type="dcterms:W3CDTF">2023-03-13T12:43:50Z</dcterms:modified>
</cp:coreProperties>
</file>