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5. Interest rate risk/for site/"/>
    </mc:Choice>
  </mc:AlternateContent>
  <xr:revisionPtr revIDLastSave="586" documentId="13_ncr:1_{8FACF49B-404D-4063-9965-F0F2AC2B12B4}" xr6:coauthVersionLast="47" xr6:coauthVersionMax="47" xr10:uidLastSave="{BAC151E9-6575-4771-9ECA-65AB11FFA432}"/>
  <bookViews>
    <workbookView xWindow="-108" yWindow="-108" windowWidth="23256" windowHeight="12576" tabRatio="800" xr2:uid="{00000000-000D-0000-FFFF-FFFF00000000}"/>
  </bookViews>
  <sheets>
    <sheet name="Treasury Yield_calc" sheetId="2" r:id="rId1"/>
    <sheet name="Treasury Yield_fact_data" sheetId="3" r:id="rId2"/>
    <sheet name="Treasury Yield_fact_graphs" sheetId="4" r:id="rId3"/>
    <sheet name="Duration calc" sheetId="5" r:id="rId4"/>
  </sheets>
  <externalReferences>
    <externalReference r:id="rId5"/>
  </externalReferences>
  <definedNames>
    <definedName name="DividendYield">[1]FV_option_BS!$B$8</definedName>
    <definedName name="ExercisePrice">[1]FV_option_BS!#REF!</definedName>
    <definedName name="RiskFreeRate">[1]FV_option_BS!$B$6</definedName>
    <definedName name="sigma">[1]FV_option_BS!$B$7</definedName>
    <definedName name="SpotPrice">[1]FV_option_BS!$B$4</definedName>
    <definedName name="TimeToMaturity">[1]FV_option_BS!$B$9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24" i="5"/>
  <c r="D36" i="5" s="1"/>
  <c r="A33" i="5"/>
  <c r="A34" i="5" s="1"/>
  <c r="A35" i="5" s="1"/>
  <c r="A36" i="5" s="1"/>
  <c r="A37" i="5" s="1"/>
  <c r="A38" i="5" s="1"/>
  <c r="C34" i="5"/>
  <c r="C35" i="5" s="1"/>
  <c r="C36" i="5" s="1"/>
  <c r="C37" i="5" s="1"/>
  <c r="C38" i="5" s="1"/>
  <c r="D32" i="5"/>
  <c r="F15" i="4"/>
  <c r="C16" i="4"/>
  <c r="G16" i="4" s="1"/>
  <c r="E16" i="4"/>
  <c r="D16" i="4"/>
  <c r="C15" i="4"/>
  <c r="G15" i="4" s="1"/>
  <c r="E15" i="4"/>
  <c r="D15" i="4"/>
  <c r="C14" i="4"/>
  <c r="G14" i="4" s="1"/>
  <c r="E14" i="4"/>
  <c r="D14" i="4"/>
  <c r="C13" i="4"/>
  <c r="G13" i="4" s="1"/>
  <c r="E13" i="4"/>
  <c r="D13" i="4"/>
  <c r="C12" i="4"/>
  <c r="G12" i="4" s="1"/>
  <c r="E12" i="4"/>
  <c r="D12" i="4"/>
  <c r="C11" i="4"/>
  <c r="G11" i="4" s="1"/>
  <c r="E11" i="4"/>
  <c r="D11" i="4"/>
  <c r="C10" i="4"/>
  <c r="G10" i="4" s="1"/>
  <c r="E10" i="4"/>
  <c r="D10" i="4"/>
  <c r="C9" i="4"/>
  <c r="G9" i="4" s="1"/>
  <c r="E9" i="4"/>
  <c r="D9" i="4"/>
  <c r="C8" i="4"/>
  <c r="G8" i="4" s="1"/>
  <c r="E8" i="4"/>
  <c r="D8" i="4"/>
  <c r="C7" i="4"/>
  <c r="G7" i="4" s="1"/>
  <c r="E7" i="4"/>
  <c r="D7" i="4"/>
  <c r="C6" i="4"/>
  <c r="G6" i="4" s="1"/>
  <c r="E6" i="4"/>
  <c r="D6" i="4"/>
  <c r="C5" i="4"/>
  <c r="G5" i="4" s="1"/>
  <c r="E5" i="4"/>
  <c r="D5" i="4"/>
  <c r="C20" i="2"/>
  <c r="C21" i="2" s="1"/>
  <c r="D19" i="2"/>
  <c r="C12" i="2"/>
  <c r="C11" i="2"/>
  <c r="H11" i="4" l="1"/>
  <c r="D33" i="5"/>
  <c r="D38" i="5"/>
  <c r="D37" i="5"/>
  <c r="D35" i="5"/>
  <c r="D34" i="5"/>
  <c r="D20" i="2"/>
  <c r="C14" i="2"/>
  <c r="C26" i="5" s="1"/>
  <c r="G36" i="5" s="1"/>
  <c r="F14" i="4"/>
  <c r="F11" i="4"/>
  <c r="F10" i="4"/>
  <c r="F7" i="4"/>
  <c r="F6" i="4"/>
  <c r="H7" i="4"/>
  <c r="H15" i="4"/>
  <c r="F13" i="4"/>
  <c r="F12" i="4"/>
  <c r="H14" i="4"/>
  <c r="F5" i="4"/>
  <c r="F9" i="4"/>
  <c r="F16" i="4"/>
  <c r="F8" i="4"/>
  <c r="H8" i="4"/>
  <c r="H10" i="4"/>
  <c r="H12" i="4"/>
  <c r="H9" i="4"/>
  <c r="H16" i="4"/>
  <c r="H5" i="4"/>
  <c r="C22" i="2"/>
  <c r="D21" i="2"/>
  <c r="H6" i="4"/>
  <c r="H13" i="4"/>
  <c r="E38" i="5" l="1"/>
  <c r="F38" i="5" s="1"/>
  <c r="E36" i="5"/>
  <c r="F36" i="5" s="1"/>
  <c r="G35" i="5"/>
  <c r="G34" i="5"/>
  <c r="G37" i="5"/>
  <c r="G38" i="5"/>
  <c r="E37" i="5"/>
  <c r="F37" i="5" s="1"/>
  <c r="E33" i="5"/>
  <c r="F33" i="5" s="1"/>
  <c r="G33" i="5"/>
  <c r="G39" i="5" s="1"/>
  <c r="E35" i="5"/>
  <c r="F35" i="5" s="1"/>
  <c r="E34" i="5"/>
  <c r="F34" i="5" s="1"/>
  <c r="D14" i="2"/>
  <c r="C23" i="2"/>
  <c r="D22" i="2"/>
  <c r="F39" i="5" l="1"/>
  <c r="C82" i="5" s="1"/>
  <c r="D23" i="2"/>
  <c r="C24" i="2"/>
  <c r="C25" i="2" l="1"/>
  <c r="D24" i="2"/>
  <c r="E24" i="2" s="1"/>
  <c r="D25" i="2" l="1"/>
  <c r="C26" i="2"/>
  <c r="C27" i="2" l="1"/>
  <c r="D26" i="2"/>
  <c r="C28" i="2" l="1"/>
  <c r="D27" i="2"/>
  <c r="C29" i="2" l="1"/>
  <c r="D29" i="2" s="1"/>
  <c r="D28" i="2"/>
  <c r="C27" i="5" l="1"/>
</calcChain>
</file>

<file path=xl/sharedStrings.xml><?xml version="1.0" encoding="utf-8"?>
<sst xmlns="http://schemas.openxmlformats.org/spreadsheetml/2006/main" count="101" uniqueCount="90">
  <si>
    <t xml:space="preserve">Treasury Yield = [C + ((FV - PP) / T)] ÷ [(FV + PP)/2] </t>
  </si>
  <si>
    <t>where:
C= coupon rate</t>
  </si>
  <si>
    <t>PP = purchase price</t>
  </si>
  <si>
    <t>T = years to maturity  </t>
  </si>
  <si>
    <t>Annualized profitability</t>
  </si>
  <si>
    <t>"Base" for accruals</t>
  </si>
  <si>
    <t>Treasury Yield (annual metric)</t>
  </si>
  <si>
    <t>Dependancy of treasury yield from purchase price</t>
  </si>
  <si>
    <t>Treasury yield</t>
  </si>
  <si>
    <t>Dicsount</t>
  </si>
  <si>
    <t>Nominal + ACI = Purchase price</t>
  </si>
  <si>
    <t>Premium</t>
  </si>
  <si>
    <t>Term</t>
  </si>
  <si>
    <t>16.09.2022</t>
  </si>
  <si>
    <t>15.09.2022</t>
  </si>
  <si>
    <t>14.09.2022</t>
  </si>
  <si>
    <t>13.09.2022</t>
  </si>
  <si>
    <t>12.09.2022</t>
  </si>
  <si>
    <t>09.09.2022</t>
  </si>
  <si>
    <t>29.04.2022</t>
  </si>
  <si>
    <t>28.04.2022</t>
  </si>
  <si>
    <t>27.04.2022</t>
  </si>
  <si>
    <t>26.04.2022</t>
  </si>
  <si>
    <t>25.04.2022</t>
  </si>
  <si>
    <t>22.04.2022</t>
  </si>
  <si>
    <t>21.04.2022</t>
  </si>
  <si>
    <t>20.04.2022</t>
  </si>
  <si>
    <t>19.04.2022</t>
  </si>
  <si>
    <t>18.04.2022</t>
  </si>
  <si>
    <t>15.04.2022</t>
  </si>
  <si>
    <t>14.04.2022</t>
  </si>
  <si>
    <t>13.04.2022</t>
  </si>
  <si>
    <t>12.04.2022</t>
  </si>
  <si>
    <t>11.04.2022</t>
  </si>
  <si>
    <t>08.04.2022</t>
  </si>
  <si>
    <t>07.04.2022</t>
  </si>
  <si>
    <t>06.04.2022</t>
  </si>
  <si>
    <t>05.04.2022</t>
  </si>
  <si>
    <t>04.04.2022</t>
  </si>
  <si>
    <t>01.04.2022</t>
  </si>
  <si>
    <t>31.03.2022</t>
  </si>
  <si>
    <t>30.03.2022</t>
  </si>
  <si>
    <t>29.03.2022</t>
  </si>
  <si>
    <t>28.03.2022</t>
  </si>
  <si>
    <t>25.03.2022</t>
  </si>
  <si>
    <t>24.03.2022</t>
  </si>
  <si>
    <t>23.03.2022</t>
  </si>
  <si>
    <t>22.03.2022</t>
  </si>
  <si>
    <t>21.03.2022</t>
  </si>
  <si>
    <t>24.02.2022</t>
  </si>
  <si>
    <t>22.02.2022</t>
  </si>
  <si>
    <t>Term (years)</t>
  </si>
  <si>
    <t>Y</t>
  </si>
  <si>
    <t>0.25Y</t>
  </si>
  <si>
    <t>0.5Y</t>
  </si>
  <si>
    <t>0.75Y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</si>
  <si>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</si>
  <si>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</si>
  <si>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</si>
  <si>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</si>
  <si>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</si>
  <si>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</si>
  <si>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</si>
  <si>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</si>
  <si>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</si>
  <si>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16.09.2022 - Normal yield curve</t>
  </si>
  <si>
    <t>24.02.2022 - Inverted yield curve</t>
  </si>
  <si>
    <t>22.02.2022 - Flat yield curve</t>
  </si>
  <si>
    <t>16.09.2022 - parralel risk +0.5%</t>
  </si>
  <si>
    <t>16.09.2022 - non paralell risk (shock of 24 feb 2022)</t>
  </si>
  <si>
    <t>Discount to nominal+ACI at purchase</t>
  </si>
  <si>
    <r>
      <t>not +</t>
    </r>
    <r>
      <rPr>
        <sz val="14"/>
        <color theme="1"/>
        <rFont val="Calibri"/>
        <family val="2"/>
      </rPr>
      <t>∞</t>
    </r>
    <r>
      <rPr>
        <sz val="8"/>
        <color theme="1"/>
        <rFont val="Arial"/>
        <family val="2"/>
      </rPr>
      <t xml:space="preserve"> because of the specifics of the formula, we pick an average in denominator</t>
    </r>
  </si>
  <si>
    <t>Macaulay Duration</t>
  </si>
  <si>
    <t>Cash flow num</t>
  </si>
  <si>
    <t>Maturity (years)</t>
  </si>
  <si>
    <t>CF</t>
  </si>
  <si>
    <t>PV of CF</t>
  </si>
  <si>
    <t>Duration</t>
  </si>
  <si>
    <t>IRR of the instrument (coupon rate)</t>
  </si>
  <si>
    <t>PV=purchase price</t>
  </si>
  <si>
    <t>Investopedia</t>
  </si>
  <si>
    <t>Wikipedia</t>
  </si>
  <si>
    <t>calc investopedia</t>
  </si>
  <si>
    <t>calc wiki</t>
  </si>
  <si>
    <t>Modified duration</t>
  </si>
  <si>
    <t>MoDD</t>
  </si>
  <si>
    <t>N = face value or nominal</t>
  </si>
  <si>
    <t>Metric will be non-sensitive for floating rate instruments</t>
  </si>
  <si>
    <t>treasury yield is the most common benchmark for "risk free interest rate"</t>
  </si>
  <si>
    <t>Russian treasury yields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</si>
</sst>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.0_ ;_ * \-#,##0.0_ ;_ * &quot;-&quot;??_ ;_ @_ "/>
    <numFmt numFmtId="168" formatCode="_ * #,##0_ ;_ * \-#,##0_ ;_ * &quot;-&quot;??_ ;_ @_ "/>
    <numFmt numFmtId="169" formatCode="_ * #,##0.000_ ;_ * \-#,##0.000_ ;_ * &quot;-&quot;??_ ;_ @_ "/>
    <numFmt numFmtId="170" formatCode="_ * #,##0.000_ ;_ * \-#,##0.000_ ;_ * &quot;-&quot;?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111111"/>
      <name val="Arial"/>
      <family val="2"/>
    </font>
    <font>
      <sz val="8"/>
      <color theme="1"/>
      <name val="Arial"/>
      <family val="2"/>
    </font>
    <font>
      <sz val="8"/>
      <color rgb="FF111111"/>
      <name val="Arial"/>
      <family val="2"/>
    </font>
    <font>
      <b/>
      <sz val="8"/>
      <color theme="1"/>
      <name val="Arial"/>
      <family val="2"/>
    </font>
    <font>
      <i/>
      <sz val="8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sz val="8"/>
      <color rgb="FF2B2E33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8E9EB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4" fillId="0" borderId="0" xfId="0" applyFont="1" applyAlignment="1">
      <alignment vertical="center" wrapText="1"/>
    </xf>
    <xf numFmtId="10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10" fontId="3" fillId="0" borderId="0" xfId="1" applyNumberFormat="1" applyFont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9" fontId="3" fillId="0" borderId="0" xfId="0" applyNumberFormat="1" applyFont="1"/>
    <xf numFmtId="166" fontId="3" fillId="0" borderId="0" xfId="1" applyNumberFormat="1" applyFont="1"/>
    <xf numFmtId="166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3" applyFont="1" applyFill="1" applyBorder="1" applyAlignment="1">
      <alignment vertical="center" wrapText="1"/>
    </xf>
    <xf numFmtId="0" fontId="9" fillId="4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3" borderId="1" xfId="0" applyFont="1" applyFill="1" applyBorder="1" applyAlignment="1">
      <alignment horizontal="left" vertical="top" wrapText="1"/>
    </xf>
    <xf numFmtId="164" fontId="8" fillId="3" borderId="1" xfId="2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wrapText="1"/>
    </xf>
    <xf numFmtId="164" fontId="10" fillId="0" borderId="0" xfId="2" applyFont="1"/>
    <xf numFmtId="0" fontId="5" fillId="0" borderId="0" xfId="0" applyFont="1" applyAlignment="1">
      <alignment wrapText="1"/>
    </xf>
    <xf numFmtId="14" fontId="3" fillId="0" borderId="0" xfId="0" applyNumberFormat="1" applyFont="1"/>
    <xf numFmtId="167" fontId="5" fillId="0" borderId="0" xfId="4" applyNumberFormat="1" applyFont="1"/>
    <xf numFmtId="167" fontId="3" fillId="0" borderId="0" xfId="4" applyNumberFormat="1" applyFont="1"/>
    <xf numFmtId="168" fontId="3" fillId="0" borderId="0" xfId="4" applyNumberFormat="1" applyFont="1"/>
    <xf numFmtId="43" fontId="3" fillId="0" borderId="0" xfId="0" applyNumberFormat="1" applyFont="1"/>
    <xf numFmtId="169" fontId="3" fillId="0" borderId="0" xfId="4" applyNumberFormat="1" applyFont="1"/>
    <xf numFmtId="169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5" borderId="0" xfId="0" applyFont="1" applyFill="1"/>
    <xf numFmtId="0" fontId="5" fillId="5" borderId="0" xfId="0" applyFont="1" applyFill="1" applyAlignment="1"/>
    <xf numFmtId="0" fontId="12" fillId="0" borderId="0" xfId="0" applyFont="1"/>
    <xf numFmtId="170" fontId="12" fillId="0" borderId="0" xfId="0" applyNumberFormat="1" applyFont="1"/>
    <xf numFmtId="169" fontId="12" fillId="0" borderId="0" xfId="4" applyNumberFormat="1" applyFont="1"/>
    <xf numFmtId="169" fontId="12" fillId="0" borderId="0" xfId="0" applyNumberFormat="1" applyFont="1"/>
    <xf numFmtId="0" fontId="4" fillId="0" borderId="0" xfId="0" applyFont="1" applyFill="1" applyAlignment="1">
      <alignment vertical="center" wrapText="1"/>
    </xf>
    <xf numFmtId="0" fontId="3" fillId="0" borderId="0" xfId="0" applyFont="1" applyFill="1"/>
    <xf numFmtId="165" fontId="3" fillId="0" borderId="0" xfId="5" applyNumberFormat="1" applyFont="1"/>
    <xf numFmtId="165" fontId="3" fillId="0" borderId="0" xfId="5" applyNumberFormat="1" applyFont="1" applyFill="1"/>
  </cellXfs>
  <cellStyles count="6">
    <cellStyle name="Comma" xfId="4" builtinId="3"/>
    <cellStyle name="Comma 2" xfId="2" xr:uid="{CA8CE5B2-43CA-46FA-B0C5-6A1CB60CA59A}"/>
    <cellStyle name="Comma 2 2" xfId="5" xr:uid="{FED12E98-F191-4CCC-94E1-00D3B2FD2D29}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'Treasury Yield_calc'!$D$18</c:f>
              <c:strCache>
                <c:ptCount val="1"/>
                <c:pt idx="0">
                  <c:v>Treasury yield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'Treasury Yield_calc'!$C$19:$C$29</c:f>
              <c:numCache>
                <c:formatCode>0.0%</c:formatCode>
                <c:ptCount val="11"/>
                <c:pt idx="0" formatCode="0%">
                  <c:v>1</c:v>
                </c:pt>
                <c:pt idx="1">
                  <c:v>0.8</c:v>
                </c:pt>
                <c:pt idx="2">
                  <c:v>0.60000000000000009</c:v>
                </c:pt>
                <c:pt idx="3">
                  <c:v>0.40000000000000008</c:v>
                </c:pt>
                <c:pt idx="4">
                  <c:v>0.20000000000000007</c:v>
                </c:pt>
                <c:pt idx="5">
                  <c:v>0</c:v>
                </c:pt>
                <c:pt idx="6">
                  <c:v>-0.2</c:v>
                </c:pt>
                <c:pt idx="7">
                  <c:v>-0.4</c:v>
                </c:pt>
                <c:pt idx="8">
                  <c:v>-0.60000000000000009</c:v>
                </c:pt>
                <c:pt idx="9">
                  <c:v>-0.8</c:v>
                </c:pt>
                <c:pt idx="10">
                  <c:v>-1</c:v>
                </c:pt>
              </c:numCache>
            </c:numRef>
          </c:xVal>
          <c:yVal>
            <c:numRef>
              <c:f>'Treasury Yield_calc'!$D$19:$D$29</c:f>
              <c:numCache>
                <c:formatCode>0.0%</c:formatCode>
                <c:ptCount val="11"/>
                <c:pt idx="0">
                  <c:v>0.72666666666666668</c:v>
                </c:pt>
                <c:pt idx="1">
                  <c:v>0.49444444444444441</c:v>
                </c:pt>
                <c:pt idx="2">
                  <c:v>0.32857142857142857</c:v>
                </c:pt>
                <c:pt idx="3">
                  <c:v>0.20416666666666672</c:v>
                </c:pt>
                <c:pt idx="4">
                  <c:v>0.10740740740740744</c:v>
                </c:pt>
                <c:pt idx="5">
                  <c:v>0.03</c:v>
                </c:pt>
                <c:pt idx="6">
                  <c:v>-3.3333333333333333E-2</c:v>
                </c:pt>
                <c:pt idx="7">
                  <c:v>-8.611111111111111E-2</c:v>
                </c:pt>
                <c:pt idx="8">
                  <c:v>-0.13076923076923078</c:v>
                </c:pt>
                <c:pt idx="9">
                  <c:v>-0.16904761904761903</c:v>
                </c:pt>
                <c:pt idx="10">
                  <c:v>-0.20222222222222222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8D-48FC-A135-4828B93C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562192"/>
        <c:axId val="889562608"/>
      </c:scatterChart>
      <c:valAx>
        <c:axId val="88956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Purchase price</a:t>
                </a:r>
              </a:p>
            </c:rich>
          </c:tx>
          <c:layout>
            <c:manualLayout>
              <c:xMode val="edge"/>
              <c:yMode val="edge"/>
              <c:x val="0.4279715303827365"/>
              <c:y val="0.9172071611853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89562608"/>
        <c:crosses val="autoZero"/>
        <c:crossBetween val="midCat"/>
      </c:valAx>
      <c:valAx>
        <c:axId val="88956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Treasury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L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889562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'Treasury Yield_fact_graphs'!$C$4</c:f>
              <c:strCache>
                <c:ptCount val="1"/>
                <c:pt idx="0">
                  <c:v>16.09.2022 - Normal yield curve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Yield_fact_graphs'!$C$5:$C$16</c:f>
              <c:numCache>
                <c:formatCode>General</c:formatCode>
                <c:ptCount val="12"/>
                <c:pt idx="0">
                  <c:v>7.44</c:v>
                </c:pt>
                <c:pt idx="1">
                  <c:v>7.4</c:v>
                </c:pt>
                <c:pt idx="2">
                  <c:v>7.39</c:v>
                </c:pt>
                <c:pt idx="3">
                  <c:v>7.4</c:v>
                </c:pt>
                <c:pt idx="4">
                  <c:v>7.6</c:v>
                </c:pt>
                <c:pt idx="5">
                  <c:v>7.89</c:v>
                </c:pt>
                <c:pt idx="6">
                  <c:v>8.4700000000000006</c:v>
                </c:pt>
                <c:pt idx="7">
                  <c:v>8.8800000000000008</c:v>
                </c:pt>
                <c:pt idx="8">
                  <c:v>9.2100000000000009</c:v>
                </c:pt>
                <c:pt idx="9">
                  <c:v>9.42</c:v>
                </c:pt>
                <c:pt idx="10">
                  <c:v>9.52</c:v>
                </c:pt>
                <c:pt idx="11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5-40A7-8511-E0F6F36655DD}"/>
            </c:ext>
          </c:extLst>
        </c:ser>
        <c:ser>
          <c:idx val="0"/>
          <c:order val="1"/>
          <c:tx>
            <c:strRef>
              <c:f>'Treasury Yield_fact_graphs'!$D$4</c:f>
              <c:strCache>
                <c:ptCount val="1"/>
                <c:pt idx="0">
                  <c:v>22.02.2022 - Flat yield curve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Yield_fact_graphs'!$D$5:$D$16</c:f>
              <c:numCache>
                <c:formatCode>General</c:formatCode>
                <c:ptCount val="12"/>
                <c:pt idx="0">
                  <c:v>11.46</c:v>
                </c:pt>
                <c:pt idx="1">
                  <c:v>11.46</c:v>
                </c:pt>
                <c:pt idx="2">
                  <c:v>11.45</c:v>
                </c:pt>
                <c:pt idx="3">
                  <c:v>11.44</c:v>
                </c:pt>
                <c:pt idx="4">
                  <c:v>11.34</c:v>
                </c:pt>
                <c:pt idx="5">
                  <c:v>11.25</c:v>
                </c:pt>
                <c:pt idx="6">
                  <c:v>11.1</c:v>
                </c:pt>
                <c:pt idx="7">
                  <c:v>10.96</c:v>
                </c:pt>
                <c:pt idx="8">
                  <c:v>10.78</c:v>
                </c:pt>
                <c:pt idx="9">
                  <c:v>10.59</c:v>
                </c:pt>
                <c:pt idx="10">
                  <c:v>10.49</c:v>
                </c:pt>
                <c:pt idx="11">
                  <c:v>10.39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5-40A7-8511-E0F6F36655DD}"/>
            </c:ext>
          </c:extLst>
        </c:ser>
        <c:ser>
          <c:idx val="1"/>
          <c:order val="2"/>
          <c:tx>
            <c:strRef>
              <c:f>'Treasury Yield_fact_graphs'!$E$4</c:f>
              <c:strCache>
                <c:ptCount val="1"/>
                <c:pt idx="0">
                  <c:v>24.02.2022 - Inverted yield curve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1.172381873544287E-16"/>
                  <c:y val="-3.9200909290140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5-40A7-8511-E0F6F3665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Yield_fact_graphs'!$E$5:$E$16</c:f>
              <c:numCache>
                <c:formatCode>General</c:formatCode>
                <c:ptCount val="12"/>
                <c:pt idx="0">
                  <c:v>16.88</c:v>
                </c:pt>
                <c:pt idx="1">
                  <c:v>16.7</c:v>
                </c:pt>
                <c:pt idx="2">
                  <c:v>16.510000000000002</c:v>
                </c:pt>
                <c:pt idx="3">
                  <c:v>16.309999999999999</c:v>
                </c:pt>
                <c:pt idx="4">
                  <c:v>15.66</c:v>
                </c:pt>
                <c:pt idx="5">
                  <c:v>15.34</c:v>
                </c:pt>
                <c:pt idx="6">
                  <c:v>14.96</c:v>
                </c:pt>
                <c:pt idx="7">
                  <c:v>14.36</c:v>
                </c:pt>
                <c:pt idx="8">
                  <c:v>13.16</c:v>
                </c:pt>
                <c:pt idx="9">
                  <c:v>11.95</c:v>
                </c:pt>
                <c:pt idx="10">
                  <c:v>11.32</c:v>
                </c:pt>
                <c:pt idx="11">
                  <c:v>10.66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5-40A7-8511-E0F6F36655DD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3601784"/>
        <c:axId val="1203602112"/>
      </c:lineChart>
      <c:catAx>
        <c:axId val="120360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03602112"/>
        <c:crosses val="autoZero"/>
        <c:auto val="1"/>
        <c:lblAlgn val="ctr"/>
        <c:lblOffset val="100"/>
        <c:noMultiLvlLbl val="0"/>
      </c:catAx>
      <c:valAx>
        <c:axId val="12036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0360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'Treasury Yield_fact_graphs'!$F$4</c:f>
              <c:strCache>
                <c:ptCount val="1"/>
                <c:pt idx="0">
                  <c:v>16.09.2022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Yield_fact_graphs'!$F$5:$F$16</c:f>
              <c:numCache>
                <c:formatCode>General</c:formatCode>
                <c:ptCount val="12"/>
                <c:pt idx="0">
                  <c:v>7.44</c:v>
                </c:pt>
                <c:pt idx="1">
                  <c:v>7.4</c:v>
                </c:pt>
                <c:pt idx="2">
                  <c:v>7.39</c:v>
                </c:pt>
                <c:pt idx="3">
                  <c:v>7.4</c:v>
                </c:pt>
                <c:pt idx="4">
                  <c:v>7.6</c:v>
                </c:pt>
                <c:pt idx="5">
                  <c:v>7.89</c:v>
                </c:pt>
                <c:pt idx="6">
                  <c:v>8.4700000000000006</c:v>
                </c:pt>
                <c:pt idx="7">
                  <c:v>8.8800000000000008</c:v>
                </c:pt>
                <c:pt idx="8">
                  <c:v>9.2100000000000009</c:v>
                </c:pt>
                <c:pt idx="9">
                  <c:v>9.42</c:v>
                </c:pt>
                <c:pt idx="10">
                  <c:v>9.52</c:v>
                </c:pt>
                <c:pt idx="11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A-425B-A70D-354040096976}"/>
            </c:ext>
          </c:extLst>
        </c:ser>
        <c:ser>
          <c:idx val="1"/>
          <c:order val="1"/>
          <c:tx>
            <c:strRef>
              <c:f>'Treasury Yield_fact_graphs'!$G$4</c:f>
              <c:strCache>
                <c:ptCount val="1"/>
                <c:pt idx="0">
                  <c:v>16.09.2022 - parralel risk +0.5%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Yield_fact_graphs'!$G$5:$G$16</c:f>
              <c:numCache>
                <c:formatCode>General</c:formatCode>
                <c:ptCount val="12"/>
                <c:pt idx="0">
                  <c:v>7.94</c:v>
                </c:pt>
                <c:pt idx="1">
                  <c:v>7.9</c:v>
                </c:pt>
                <c:pt idx="2">
                  <c:v>7.89</c:v>
                </c:pt>
                <c:pt idx="3">
                  <c:v>7.9</c:v>
                </c:pt>
                <c:pt idx="4">
                  <c:v>8.1</c:v>
                </c:pt>
                <c:pt idx="5">
                  <c:v>8.39</c:v>
                </c:pt>
                <c:pt idx="6">
                  <c:v>8.9700000000000006</c:v>
                </c:pt>
                <c:pt idx="7">
                  <c:v>9.3800000000000008</c:v>
                </c:pt>
                <c:pt idx="8">
                  <c:v>9.7100000000000009</c:v>
                </c:pt>
                <c:pt idx="9">
                  <c:v>9.92</c:v>
                </c:pt>
                <c:pt idx="10">
                  <c:v>10.02</c:v>
                </c:pt>
                <c:pt idx="11">
                  <c:v>10.15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A-425B-A70D-354040096976}"/>
            </c:ext>
          </c:extLst>
        </c:ser>
        <c:ser>
          <c:idx val="2"/>
          <c:order val="2"/>
          <c:tx>
            <c:strRef>
              <c:f>'Treasury Yield_fact_graphs'!$H$4</c:f>
              <c:strCache>
                <c:ptCount val="1"/>
                <c:pt idx="0">
                  <c:v>16.09.2022 - non paralell risk (shock of 24 feb 2022)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'Treasury Yield_fact_graphs'!$B$5:$B$16</c:f>
              <c:strCache>
                <c:ptCount val="12"/>
                <c:pt idx="0">
                  <c:v>0.25Y</c:v>
                </c:pt>
                <c:pt idx="1">
                  <c:v>0.5Y</c:v>
                </c:pt>
                <c:pt idx="2">
                  <c:v>0.75Y</c:v>
                </c:pt>
                <c:pt idx="3">
                  <c:v>1Y</c:v>
                </c:pt>
                <c:pt idx="4">
                  <c:v>2Y</c:v>
                </c:pt>
                <c:pt idx="5">
                  <c:v>3Y</c:v>
                </c:pt>
                <c:pt idx="6">
                  <c:v>5Y</c:v>
                </c:pt>
                <c:pt idx="7">
                  <c:v>7Y</c:v>
                </c:pt>
                <c:pt idx="8">
                  <c:v>10Y</c:v>
                </c:pt>
                <c:pt idx="9">
                  <c:v>15Y</c:v>
                </c:pt>
                <c:pt idx="10">
                  <c:v>20Y</c:v>
                </c:pt>
                <c:pt idx="11">
                  <c:v>30Y</c:v>
                </c:pt>
              </c:strCache>
            </c:strRef>
          </c:cat>
          <c:val>
            <c:numRef>
              <c:f>'Treasury Yield_fact_graphs'!$H$5:$H$16</c:f>
              <c:numCache>
                <c:formatCode>_(* #,##0.00_);_(* \(#,##0.00\);_(* "-"??_);_(@_)</c:formatCode>
                <c:ptCount val="12"/>
                <c:pt idx="0">
                  <c:v>11.695218150087259</c:v>
                </c:pt>
                <c:pt idx="1">
                  <c:v>11.512216404886562</c:v>
                </c:pt>
                <c:pt idx="2">
                  <c:v>11.376759825327513</c:v>
                </c:pt>
                <c:pt idx="3">
                  <c:v>11.263024475524475</c:v>
                </c:pt>
                <c:pt idx="4">
                  <c:v>11.185714285714285</c:v>
                </c:pt>
                <c:pt idx="5">
                  <c:v>11.440231111111112</c:v>
                </c:pt>
                <c:pt idx="6">
                  <c:v>12.0892972972973</c:v>
                </c:pt>
                <c:pt idx="7">
                  <c:v>12.289854014598539</c:v>
                </c:pt>
                <c:pt idx="8">
                  <c:v>11.853766233766237</c:v>
                </c:pt>
                <c:pt idx="9">
                  <c:v>11.193956562795089</c:v>
                </c:pt>
                <c:pt idx="10">
                  <c:v>10.812812202097236</c:v>
                </c:pt>
                <c:pt idx="11">
                  <c:v>10.413763233878731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EA-425B-A70D-35404009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601784"/>
        <c:axId val="1203602112"/>
      </c:lineChart>
      <c:catAx>
        <c:axId val="120360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03602112"/>
        <c:crosses val="autoZero"/>
        <c:auto val="1"/>
        <c:lblAlgn val="ctr"/>
        <c:lblOffset val="100"/>
        <c:noMultiLvlLbl val="0"/>
      </c:catAx>
      <c:valAx>
        <c:axId val="120360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03601784"/>
        <c:crossesAt val="0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F4C941CC3550EAB50E4D50028272E2F8.dms.sberbank.ru/F4C941CC3550EAB50E4D50028272E2F8-A3706015402A346BAE2C7E4161CEDD42-181740EBC89F100A13BF7E8568C33267/1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://F4C941CC3550EAB50E4D50028272E2F8.dms.sberbank.ru/F4C941CC3550EAB50E4D50028272E2F8-A3706015402A346BAE2C7E4161CEDD42-181740EBC89F100A13BF7E8568C33267/1.png" TargetMode="Externa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13</xdr:row>
      <xdr:rowOff>114300</xdr:rowOff>
    </xdr:from>
    <xdr:to>
      <xdr:col>16</xdr:col>
      <xdr:colOff>601980</xdr:colOff>
      <xdr:row>37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05480F-C095-4C97-9245-C3CB74424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F4C941CC3550EAB50E4D50028272E2F8.dms.sberbank.ru/F4C941CC3550EAB50E4D50028272E2F8-A3706015402A346BAE2C7E4161CEDD42-181740EBC89F100A13BF7E8568C33267/1.png">
          <a:extLst>
            <a:ext uri="{FF2B5EF4-FFF2-40B4-BE49-F238E27FC236}">
              <a16:creationId xmlns:a16="http://schemas.microsoft.com/office/drawing/2014/main" id="{41E18A83-9E7E-43D4-BDD1-0F7BB492B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19</xdr:row>
      <xdr:rowOff>20638</xdr:rowOff>
    </xdr:from>
    <xdr:to>
      <xdr:col>12</xdr:col>
      <xdr:colOff>57150</xdr:colOff>
      <xdr:row>50</xdr:row>
      <xdr:rowOff>98425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id="{0EF8D913-48A8-413F-B511-1A0B2B1F4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74613</xdr:colOff>
      <xdr:row>2</xdr:row>
      <xdr:rowOff>95249</xdr:rowOff>
    </xdr:from>
    <xdr:to>
      <xdr:col>25</xdr:col>
      <xdr:colOff>587375</xdr:colOff>
      <xdr:row>34</xdr:row>
      <xdr:rowOff>33336</xdr:rowOff>
    </xdr:to>
    <xdr:graphicFrame macro="">
      <xdr:nvGraphicFramePr>
        <xdr:cNvPr id="3" name="Диаграмма 7">
          <a:extLst>
            <a:ext uri="{FF2B5EF4-FFF2-40B4-BE49-F238E27FC236}">
              <a16:creationId xmlns:a16="http://schemas.microsoft.com/office/drawing/2014/main" id="{D90369BC-D98B-4048-B11A-1133FF6D9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1" descr="http://F4C941CC3550EAB50E4D50028272E2F8.dms.sberbank.ru/F4C941CC3550EAB50E4D50028272E2F8-A3706015402A346BAE2C7E4161CEDD42-181740EBC89F100A13BF7E8568C33267/1.png">
          <a:extLst>
            <a:ext uri="{FF2B5EF4-FFF2-40B4-BE49-F238E27FC236}">
              <a16:creationId xmlns:a16="http://schemas.microsoft.com/office/drawing/2014/main" id="{0D2092CA-22B1-4872-BB57-39B167EF0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5</xdr:row>
      <xdr:rowOff>22860</xdr:rowOff>
    </xdr:from>
    <xdr:to>
      <xdr:col>4</xdr:col>
      <xdr:colOff>357335</xdr:colOff>
      <xdr:row>20</xdr:row>
      <xdr:rowOff>15941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73968-9248-4AAC-B185-175C0DEE9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670560"/>
          <a:ext cx="3153875" cy="1936181"/>
        </a:xfrm>
        <a:prstGeom prst="rect">
          <a:avLst/>
        </a:prstGeom>
      </xdr:spPr>
    </xdr:pic>
    <xdr:clientData/>
  </xdr:twoCellAnchor>
  <xdr:twoCellAnchor editAs="oneCell">
    <xdr:from>
      <xdr:col>4</xdr:col>
      <xdr:colOff>449581</xdr:colOff>
      <xdr:row>5</xdr:row>
      <xdr:rowOff>49677</xdr:rowOff>
    </xdr:from>
    <xdr:to>
      <xdr:col>12</xdr:col>
      <xdr:colOff>594361</xdr:colOff>
      <xdr:row>22</xdr:row>
      <xdr:rowOff>20109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3965E4-7809-411A-A056-94F8D612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8541" y="697377"/>
          <a:ext cx="5219700" cy="2172612"/>
        </a:xfrm>
        <a:prstGeom prst="rect">
          <a:avLst/>
        </a:prstGeom>
      </xdr:spPr>
    </xdr:pic>
    <xdr:clientData/>
  </xdr:twoCellAnchor>
  <xdr:twoCellAnchor editAs="oneCell">
    <xdr:from>
      <xdr:col>1</xdr:col>
      <xdr:colOff>25665</xdr:colOff>
      <xdr:row>41</xdr:row>
      <xdr:rowOff>38100</xdr:rowOff>
    </xdr:from>
    <xdr:to>
      <xdr:col>14</xdr:col>
      <xdr:colOff>262952</xdr:colOff>
      <xdr:row>78</xdr:row>
      <xdr:rowOff>96166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64D458-508B-4F86-A3FA-1CF6C406C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265" y="5478780"/>
          <a:ext cx="9030767" cy="4851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%20&#1087;&#1072;&#1087;&#1082;&#1072;%20(2)/Teaching/3.%20Market%20risk%20of%20trading%20book/3.1%20Fin%20instruments%20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and PL general example"/>
      <sheetName val="FV and PL_forward"/>
      <sheetName val="PL after expiration_options"/>
      <sheetName val="FV_option"/>
      <sheetName val="FV_option_BS"/>
      <sheetName val="FV and PL int rate swap"/>
      <sheetName val="Interest accrual"/>
      <sheetName val="LIBOR USD"/>
      <sheetName val="FV_option_BlackSholes"/>
    </sheetNames>
    <sheetDataSet>
      <sheetData sheetId="0"/>
      <sheetData sheetId="1"/>
      <sheetData sheetId="2">
        <row r="12">
          <cell r="AH12" t="str">
            <v>PL at settlement combined option</v>
          </cell>
        </row>
      </sheetData>
      <sheetData sheetId="3"/>
      <sheetData sheetId="4">
        <row r="4">
          <cell r="B4">
            <v>2000</v>
          </cell>
        </row>
        <row r="6">
          <cell r="B6">
            <v>0.06</v>
          </cell>
        </row>
        <row r="7">
          <cell r="B7">
            <v>0.15</v>
          </cell>
        </row>
        <row r="8">
          <cell r="B8">
            <v>0.03</v>
          </cell>
        </row>
        <row r="9">
          <cell r="B9">
            <v>2</v>
          </cell>
        </row>
      </sheetData>
      <sheetData sheetId="5"/>
      <sheetData sheetId="6">
        <row r="7">
          <cell r="C7" t="str">
            <v>Simple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cbr.ru/hd_base/zcyc_params/zcyc/?DateTo=21.04.2022" TargetMode="External"/><Relationship Id="rId18" Type="http://schemas.openxmlformats.org/officeDocument/2006/relationships/hyperlink" Target="https://cbr.ru/hd_base/zcyc_params/zcyc/?DateTo=14.04.2022" TargetMode="External"/><Relationship Id="rId26" Type="http://schemas.openxmlformats.org/officeDocument/2006/relationships/hyperlink" Target="https://cbr.ru/hd_base/zcyc_params/zcyc/?DateTo=04.04.2022" TargetMode="External"/><Relationship Id="rId39" Type="http://schemas.openxmlformats.org/officeDocument/2006/relationships/drawing" Target="../drawings/drawing2.xml"/><Relationship Id="rId21" Type="http://schemas.openxmlformats.org/officeDocument/2006/relationships/hyperlink" Target="https://cbr.ru/hd_base/zcyc_params/zcyc/?DateTo=11.04.2022" TargetMode="External"/><Relationship Id="rId34" Type="http://schemas.openxmlformats.org/officeDocument/2006/relationships/hyperlink" Target="https://cbr.ru/hd_base/zcyc_params/zcyc/?DateTo=23.03.2022" TargetMode="External"/><Relationship Id="rId7" Type="http://schemas.openxmlformats.org/officeDocument/2006/relationships/hyperlink" Target="https://cbr.ru/hd_base/zcyc_params/zcyc/?DateTo=29.04.2022" TargetMode="External"/><Relationship Id="rId12" Type="http://schemas.openxmlformats.org/officeDocument/2006/relationships/hyperlink" Target="https://cbr.ru/hd_base/zcyc_params/zcyc/?DateTo=22.04.2022" TargetMode="External"/><Relationship Id="rId17" Type="http://schemas.openxmlformats.org/officeDocument/2006/relationships/hyperlink" Target="https://cbr.ru/hd_base/zcyc_params/zcyc/?DateTo=15.04.2022" TargetMode="External"/><Relationship Id="rId25" Type="http://schemas.openxmlformats.org/officeDocument/2006/relationships/hyperlink" Target="https://cbr.ru/hd_base/zcyc_params/zcyc/?DateTo=05.04.2022" TargetMode="External"/><Relationship Id="rId33" Type="http://schemas.openxmlformats.org/officeDocument/2006/relationships/hyperlink" Target="https://cbr.ru/hd_base/zcyc_params/zcyc/?DateTo=24.03.2022" TargetMode="External"/><Relationship Id="rId38" Type="http://schemas.openxmlformats.org/officeDocument/2006/relationships/hyperlink" Target="https://cbr.ru/hd_base/zcyc_params/zcyc/?DateTo=22.02.2022" TargetMode="External"/><Relationship Id="rId2" Type="http://schemas.openxmlformats.org/officeDocument/2006/relationships/hyperlink" Target="https://cbr.ru/hd_base/zcyc_params/zcyc/?DateTo=15.09.2022" TargetMode="External"/><Relationship Id="rId16" Type="http://schemas.openxmlformats.org/officeDocument/2006/relationships/hyperlink" Target="https://cbr.ru/hd_base/zcyc_params/zcyc/?DateTo=18.04.2022" TargetMode="External"/><Relationship Id="rId20" Type="http://schemas.openxmlformats.org/officeDocument/2006/relationships/hyperlink" Target="https://cbr.ru/hd_base/zcyc_params/zcyc/?DateTo=12.04.2022" TargetMode="External"/><Relationship Id="rId29" Type="http://schemas.openxmlformats.org/officeDocument/2006/relationships/hyperlink" Target="https://cbr.ru/hd_base/zcyc_params/zcyc/?DateTo=30.03.2022" TargetMode="External"/><Relationship Id="rId1" Type="http://schemas.openxmlformats.org/officeDocument/2006/relationships/hyperlink" Target="https://cbr.ru/hd_base/zcyc_params/zcyc/?DateTo=16.09.2022" TargetMode="External"/><Relationship Id="rId6" Type="http://schemas.openxmlformats.org/officeDocument/2006/relationships/hyperlink" Target="https://cbr.ru/hd_base/zcyc_params/zcyc/?DateTo=09.09.2022" TargetMode="External"/><Relationship Id="rId11" Type="http://schemas.openxmlformats.org/officeDocument/2006/relationships/hyperlink" Target="https://cbr.ru/hd_base/zcyc_params/zcyc/?DateTo=25.04.2022" TargetMode="External"/><Relationship Id="rId24" Type="http://schemas.openxmlformats.org/officeDocument/2006/relationships/hyperlink" Target="https://cbr.ru/hd_base/zcyc_params/zcyc/?DateTo=06.04.2022" TargetMode="External"/><Relationship Id="rId32" Type="http://schemas.openxmlformats.org/officeDocument/2006/relationships/hyperlink" Target="https://cbr.ru/hd_base/zcyc_params/zcyc/?DateTo=25.03.2022" TargetMode="External"/><Relationship Id="rId37" Type="http://schemas.openxmlformats.org/officeDocument/2006/relationships/hyperlink" Target="https://cbr.ru/hd_base/zcyc_params/zcyc/?DateTo=24.02.2022" TargetMode="External"/><Relationship Id="rId5" Type="http://schemas.openxmlformats.org/officeDocument/2006/relationships/hyperlink" Target="https://cbr.ru/hd_base/zcyc_params/zcyc/?DateTo=12.09.2022" TargetMode="External"/><Relationship Id="rId15" Type="http://schemas.openxmlformats.org/officeDocument/2006/relationships/hyperlink" Target="https://cbr.ru/hd_base/zcyc_params/zcyc/?DateTo=19.04.2022" TargetMode="External"/><Relationship Id="rId23" Type="http://schemas.openxmlformats.org/officeDocument/2006/relationships/hyperlink" Target="https://cbr.ru/hd_base/zcyc_params/zcyc/?DateTo=07.04.2022" TargetMode="External"/><Relationship Id="rId28" Type="http://schemas.openxmlformats.org/officeDocument/2006/relationships/hyperlink" Target="https://cbr.ru/hd_base/zcyc_params/zcyc/?DateTo=31.03.2022" TargetMode="External"/><Relationship Id="rId36" Type="http://schemas.openxmlformats.org/officeDocument/2006/relationships/hyperlink" Target="https://cbr.ru/hd_base/zcyc_params/zcyc/?DateTo=21.03.2022" TargetMode="External"/><Relationship Id="rId10" Type="http://schemas.openxmlformats.org/officeDocument/2006/relationships/hyperlink" Target="https://cbr.ru/hd_base/zcyc_params/zcyc/?DateTo=26.04.2022" TargetMode="External"/><Relationship Id="rId19" Type="http://schemas.openxmlformats.org/officeDocument/2006/relationships/hyperlink" Target="https://cbr.ru/hd_base/zcyc_params/zcyc/?DateTo=13.04.2022" TargetMode="External"/><Relationship Id="rId31" Type="http://schemas.openxmlformats.org/officeDocument/2006/relationships/hyperlink" Target="https://cbr.ru/hd_base/zcyc_params/zcyc/?DateTo=28.03.2022" TargetMode="External"/><Relationship Id="rId4" Type="http://schemas.openxmlformats.org/officeDocument/2006/relationships/hyperlink" Target="https://cbr.ru/hd_base/zcyc_params/zcyc/?DateTo=13.09.2022" TargetMode="External"/><Relationship Id="rId9" Type="http://schemas.openxmlformats.org/officeDocument/2006/relationships/hyperlink" Target="https://cbr.ru/hd_base/zcyc_params/zcyc/?DateTo=27.04.2022" TargetMode="External"/><Relationship Id="rId14" Type="http://schemas.openxmlformats.org/officeDocument/2006/relationships/hyperlink" Target="https://cbr.ru/hd_base/zcyc_params/zcyc/?DateTo=20.04.2022" TargetMode="External"/><Relationship Id="rId22" Type="http://schemas.openxmlformats.org/officeDocument/2006/relationships/hyperlink" Target="https://cbr.ru/hd_base/zcyc_params/zcyc/?DateTo=08.04.2022" TargetMode="External"/><Relationship Id="rId27" Type="http://schemas.openxmlformats.org/officeDocument/2006/relationships/hyperlink" Target="https://cbr.ru/hd_base/zcyc_params/zcyc/?DateTo=01.04.2022" TargetMode="External"/><Relationship Id="rId30" Type="http://schemas.openxmlformats.org/officeDocument/2006/relationships/hyperlink" Target="https://cbr.ru/hd_base/zcyc_params/zcyc/?DateTo=29.03.2022" TargetMode="External"/><Relationship Id="rId35" Type="http://schemas.openxmlformats.org/officeDocument/2006/relationships/hyperlink" Target="https://cbr.ru/hd_base/zcyc_params/zcyc/?DateTo=22.03.2022" TargetMode="External"/><Relationship Id="rId8" Type="http://schemas.openxmlformats.org/officeDocument/2006/relationships/hyperlink" Target="https://cbr.ru/hd_base/zcyc_params/zcyc/?DateTo=28.04.2022" TargetMode="External"/><Relationship Id="rId3" Type="http://schemas.openxmlformats.org/officeDocument/2006/relationships/hyperlink" Target="https://cbr.ru/hd_base/zcyc_params/zcyc/?DateTo=14.09.20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73DD-5742-48AF-9FA0-7A38C6CECCDF}">
  <dimension ref="B2:F34"/>
  <sheetViews>
    <sheetView showGridLines="0" tabSelected="1" workbookViewId="0">
      <selection activeCell="E1" sqref="E1"/>
    </sheetView>
  </sheetViews>
  <sheetFormatPr defaultRowHeight="10.199999999999999" x14ac:dyDescent="0.2"/>
  <cols>
    <col min="1" max="1" width="8.88671875" style="5"/>
    <col min="2" max="2" width="34.77734375" style="5" customWidth="1"/>
    <col min="3" max="4" width="11" style="5" customWidth="1"/>
    <col min="5" max="16384" width="8.88671875" style="5"/>
  </cols>
  <sheetData>
    <row r="2" spans="2:4" s="2" customFormat="1" ht="20.399999999999999" x14ac:dyDescent="0.2">
      <c r="B2" s="1" t="s">
        <v>0</v>
      </c>
    </row>
    <row r="4" spans="2:4" x14ac:dyDescent="0.2">
      <c r="B4" s="5" t="s">
        <v>88</v>
      </c>
    </row>
    <row r="6" spans="2:4" ht="20.399999999999999" x14ac:dyDescent="0.2">
      <c r="B6" s="3" t="s">
        <v>1</v>
      </c>
      <c r="C6" s="4">
        <v>0.03</v>
      </c>
    </row>
    <row r="7" spans="2:4" x14ac:dyDescent="0.2">
      <c r="B7" s="3" t="s">
        <v>86</v>
      </c>
      <c r="C7" s="47">
        <v>10000</v>
      </c>
    </row>
    <row r="8" spans="2:4" x14ac:dyDescent="0.2">
      <c r="B8" s="45" t="s">
        <v>2</v>
      </c>
      <c r="C8" s="48">
        <v>10300</v>
      </c>
      <c r="D8" s="46"/>
    </row>
    <row r="9" spans="2:4" x14ac:dyDescent="0.2">
      <c r="B9" s="3" t="s">
        <v>3</v>
      </c>
      <c r="C9" s="5">
        <v>3</v>
      </c>
    </row>
    <row r="11" spans="2:4" x14ac:dyDescent="0.2">
      <c r="B11" s="5" t="s">
        <v>4</v>
      </c>
      <c r="C11" s="6">
        <f>C6*C7+(C7-C8)/C9</f>
        <v>200</v>
      </c>
    </row>
    <row r="12" spans="2:4" x14ac:dyDescent="0.2">
      <c r="B12" s="5" t="s">
        <v>5</v>
      </c>
      <c r="C12" s="6">
        <f>(C7+C8)/2</f>
        <v>10150</v>
      </c>
    </row>
    <row r="13" spans="2:4" x14ac:dyDescent="0.2">
      <c r="C13" s="6"/>
    </row>
    <row r="14" spans="2:4" x14ac:dyDescent="0.2">
      <c r="B14" s="7" t="s">
        <v>6</v>
      </c>
      <c r="C14" s="8">
        <f>C11/C12</f>
        <v>1.9704433497536946E-2</v>
      </c>
      <c r="D14" s="5" t="b">
        <f>C14=C6</f>
        <v>0</v>
      </c>
    </row>
    <row r="16" spans="2:4" s="10" customFormat="1" x14ac:dyDescent="0.2">
      <c r="B16" s="9" t="s">
        <v>7</v>
      </c>
    </row>
    <row r="17" spans="2:6" x14ac:dyDescent="0.2">
      <c r="B17" s="3"/>
    </row>
    <row r="18" spans="2:6" ht="30.6" x14ac:dyDescent="0.2">
      <c r="B18" s="3"/>
      <c r="C18" s="11" t="s">
        <v>70</v>
      </c>
      <c r="D18" s="11" t="s">
        <v>8</v>
      </c>
      <c r="E18" s="6"/>
      <c r="F18" s="6"/>
    </row>
    <row r="19" spans="2:6" ht="18" x14ac:dyDescent="0.35">
      <c r="B19" s="12" t="s">
        <v>9</v>
      </c>
      <c r="C19" s="13">
        <v>1</v>
      </c>
      <c r="D19" s="14">
        <f>($C$6*$C$7+($C$7-$C$7*(1-C19))/$C$9)/(($C$7+$C$7*(1-C19))/2)</f>
        <v>0.72666666666666668</v>
      </c>
      <c r="E19" s="5" t="s">
        <v>71</v>
      </c>
    </row>
    <row r="20" spans="2:6" x14ac:dyDescent="0.2">
      <c r="B20" s="12" t="s">
        <v>9</v>
      </c>
      <c r="C20" s="15">
        <f>C19-20%</f>
        <v>0.8</v>
      </c>
      <c r="D20" s="14">
        <f t="shared" ref="D20:D28" si="0">($C$6*$C$7+($C$7-$C$7*(1-C20))/$C$9)/(($C$7+$C$7*(1-C20))/2)</f>
        <v>0.49444444444444441</v>
      </c>
    </row>
    <row r="21" spans="2:6" x14ac:dyDescent="0.2">
      <c r="B21" s="12" t="s">
        <v>9</v>
      </c>
      <c r="C21" s="15">
        <f t="shared" ref="C21:C29" si="1">C20-20%</f>
        <v>0.60000000000000009</v>
      </c>
      <c r="D21" s="14">
        <f t="shared" si="0"/>
        <v>0.32857142857142857</v>
      </c>
    </row>
    <row r="22" spans="2:6" x14ac:dyDescent="0.2">
      <c r="B22" s="12" t="s">
        <v>9</v>
      </c>
      <c r="C22" s="15">
        <f t="shared" si="1"/>
        <v>0.40000000000000008</v>
      </c>
      <c r="D22" s="14">
        <f t="shared" si="0"/>
        <v>0.20416666666666672</v>
      </c>
    </row>
    <row r="23" spans="2:6" x14ac:dyDescent="0.2">
      <c r="B23" s="12" t="s">
        <v>9</v>
      </c>
      <c r="C23" s="15">
        <f t="shared" si="1"/>
        <v>0.20000000000000007</v>
      </c>
      <c r="D23" s="14">
        <f t="shared" si="0"/>
        <v>0.10740740740740744</v>
      </c>
    </row>
    <row r="24" spans="2:6" x14ac:dyDescent="0.2">
      <c r="B24" s="12" t="s">
        <v>10</v>
      </c>
      <c r="C24" s="15">
        <f t="shared" si="1"/>
        <v>0</v>
      </c>
      <c r="D24" s="14">
        <f t="shared" si="0"/>
        <v>0.03</v>
      </c>
      <c r="E24" s="4">
        <f>C6-D24</f>
        <v>0</v>
      </c>
    </row>
    <row r="25" spans="2:6" x14ac:dyDescent="0.2">
      <c r="B25" s="12" t="s">
        <v>11</v>
      </c>
      <c r="C25" s="15">
        <f t="shared" si="1"/>
        <v>-0.2</v>
      </c>
      <c r="D25" s="14">
        <f t="shared" si="0"/>
        <v>-3.3333333333333333E-2</v>
      </c>
    </row>
    <row r="26" spans="2:6" x14ac:dyDescent="0.2">
      <c r="B26" s="12" t="s">
        <v>11</v>
      </c>
      <c r="C26" s="15">
        <f t="shared" si="1"/>
        <v>-0.4</v>
      </c>
      <c r="D26" s="14">
        <f t="shared" si="0"/>
        <v>-8.611111111111111E-2</v>
      </c>
    </row>
    <row r="27" spans="2:6" x14ac:dyDescent="0.2">
      <c r="B27" s="12" t="s">
        <v>11</v>
      </c>
      <c r="C27" s="15">
        <f t="shared" si="1"/>
        <v>-0.60000000000000009</v>
      </c>
      <c r="D27" s="14">
        <f t="shared" si="0"/>
        <v>-0.13076923076923078</v>
      </c>
    </row>
    <row r="28" spans="2:6" x14ac:dyDescent="0.2">
      <c r="B28" s="12" t="s">
        <v>11</v>
      </c>
      <c r="C28" s="15">
        <f t="shared" si="1"/>
        <v>-0.8</v>
      </c>
      <c r="D28" s="14">
        <f t="shared" si="0"/>
        <v>-0.16904761904761903</v>
      </c>
    </row>
    <row r="29" spans="2:6" x14ac:dyDescent="0.2">
      <c r="B29" s="12" t="s">
        <v>11</v>
      </c>
      <c r="C29" s="15">
        <f t="shared" si="1"/>
        <v>-1</v>
      </c>
      <c r="D29" s="14">
        <f>($C$6*$C$7+($C$7-$C$7*(1-C29))/$C$9)/(($C$7+$C$7*(1-C29))/2)</f>
        <v>-0.20222222222222222</v>
      </c>
    </row>
    <row r="30" spans="2:6" x14ac:dyDescent="0.2">
      <c r="B30" s="3"/>
      <c r="D30" s="14"/>
    </row>
    <row r="31" spans="2:6" x14ac:dyDescent="0.2">
      <c r="B31" s="16"/>
    </row>
    <row r="34" spans="2:2" x14ac:dyDescent="0.2">
      <c r="B34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32DE-5F5C-4B81-B989-4F997370F92B}">
  <dimension ref="B2:AN14"/>
  <sheetViews>
    <sheetView workbookViewId="0">
      <selection activeCell="F8" sqref="F8"/>
    </sheetView>
  </sheetViews>
  <sheetFormatPr defaultColWidth="8.77734375" defaultRowHeight="10.199999999999999" x14ac:dyDescent="0.2"/>
  <cols>
    <col min="1" max="1" width="8.77734375" style="26"/>
    <col min="2" max="2" width="10.77734375" style="26" customWidth="1"/>
    <col min="3" max="16384" width="8.77734375" style="26"/>
  </cols>
  <sheetData>
    <row r="2" spans="2:40" s="21" customFormat="1" ht="10.8" thickBot="1" x14ac:dyDescent="0.35">
      <c r="B2" s="18" t="s">
        <v>12</v>
      </c>
      <c r="C2" s="19" t="s">
        <v>13</v>
      </c>
      <c r="D2" s="19" t="s">
        <v>14</v>
      </c>
      <c r="E2" s="19" t="s">
        <v>15</v>
      </c>
      <c r="F2" s="19" t="s">
        <v>16</v>
      </c>
      <c r="G2" s="19" t="s">
        <v>17</v>
      </c>
      <c r="H2" s="20" t="s">
        <v>18</v>
      </c>
      <c r="I2" s="19" t="s">
        <v>19</v>
      </c>
      <c r="J2" s="19" t="s">
        <v>20</v>
      </c>
      <c r="K2" s="19" t="s">
        <v>21</v>
      </c>
      <c r="L2" s="19" t="s">
        <v>22</v>
      </c>
      <c r="M2" s="19" t="s">
        <v>23</v>
      </c>
      <c r="N2" s="19" t="s">
        <v>24</v>
      </c>
      <c r="O2" s="19" t="s">
        <v>25</v>
      </c>
      <c r="P2" s="19" t="s">
        <v>26</v>
      </c>
      <c r="Q2" s="19" t="s">
        <v>27</v>
      </c>
      <c r="R2" s="19" t="s">
        <v>28</v>
      </c>
      <c r="S2" s="19" t="s">
        <v>29</v>
      </c>
      <c r="T2" s="19" t="s">
        <v>30</v>
      </c>
      <c r="U2" s="19" t="s">
        <v>31</v>
      </c>
      <c r="V2" s="19" t="s">
        <v>32</v>
      </c>
      <c r="W2" s="19" t="s">
        <v>33</v>
      </c>
      <c r="X2" s="19" t="s">
        <v>34</v>
      </c>
      <c r="Y2" s="19" t="s">
        <v>35</v>
      </c>
      <c r="Z2" s="19" t="s">
        <v>36</v>
      </c>
      <c r="AA2" s="19" t="s">
        <v>37</v>
      </c>
      <c r="AB2" s="19" t="s">
        <v>38</v>
      </c>
      <c r="AC2" s="19" t="s">
        <v>39</v>
      </c>
      <c r="AD2" s="19" t="s">
        <v>40</v>
      </c>
      <c r="AE2" s="19" t="s">
        <v>41</v>
      </c>
      <c r="AF2" s="19" t="s">
        <v>42</v>
      </c>
      <c r="AG2" s="19" t="s">
        <v>43</v>
      </c>
      <c r="AH2" s="19" t="s">
        <v>44</v>
      </c>
      <c r="AI2" s="19" t="s">
        <v>45</v>
      </c>
      <c r="AJ2" s="19" t="s">
        <v>46</v>
      </c>
      <c r="AK2" s="19" t="s">
        <v>47</v>
      </c>
      <c r="AL2" s="20" t="s">
        <v>48</v>
      </c>
      <c r="AM2" s="20" t="s">
        <v>49</v>
      </c>
      <c r="AN2" s="20" t="s">
        <v>50</v>
      </c>
    </row>
    <row r="3" spans="2:40" ht="10.5" customHeight="1" thickBot="1" x14ac:dyDescent="0.25">
      <c r="B3" s="22">
        <v>0.25</v>
      </c>
      <c r="C3" s="23">
        <v>7.44</v>
      </c>
      <c r="D3" s="24">
        <v>7.37</v>
      </c>
      <c r="E3" s="24">
        <v>7.46</v>
      </c>
      <c r="F3" s="24">
        <v>7.44</v>
      </c>
      <c r="G3" s="24">
        <v>7.54</v>
      </c>
      <c r="H3" s="25">
        <v>7.59</v>
      </c>
      <c r="I3" s="24">
        <v>13.09</v>
      </c>
      <c r="J3" s="24">
        <v>13.06</v>
      </c>
      <c r="K3" s="24">
        <v>13.79</v>
      </c>
      <c r="L3" s="24">
        <v>14.6</v>
      </c>
      <c r="M3" s="24">
        <v>14.65</v>
      </c>
      <c r="N3" s="24">
        <v>14.46</v>
      </c>
      <c r="O3" s="24">
        <v>14.44</v>
      </c>
      <c r="P3" s="24">
        <v>14.6</v>
      </c>
      <c r="Q3" s="24">
        <v>13.95</v>
      </c>
      <c r="R3" s="24">
        <v>14.15</v>
      </c>
      <c r="S3" s="24">
        <v>14.58</v>
      </c>
      <c r="T3" s="24">
        <v>15.29</v>
      </c>
      <c r="U3" s="24">
        <v>15.18</v>
      </c>
      <c r="V3" s="24">
        <v>15.67</v>
      </c>
      <c r="W3" s="24">
        <v>14.62</v>
      </c>
      <c r="X3" s="24">
        <v>13.95</v>
      </c>
      <c r="Y3" s="24">
        <v>15.09</v>
      </c>
      <c r="Z3" s="24">
        <v>15.22</v>
      </c>
      <c r="AA3" s="24">
        <v>15.28</v>
      </c>
      <c r="AB3" s="24">
        <v>15.55</v>
      </c>
      <c r="AC3" s="24">
        <v>15.06</v>
      </c>
      <c r="AD3" s="24">
        <v>15.14</v>
      </c>
      <c r="AE3" s="24">
        <v>15.42</v>
      </c>
      <c r="AF3" s="24">
        <v>17.12</v>
      </c>
      <c r="AG3" s="24">
        <v>17.57</v>
      </c>
      <c r="AH3" s="24">
        <v>17.47</v>
      </c>
      <c r="AI3" s="24">
        <v>17.82</v>
      </c>
      <c r="AJ3" s="24">
        <v>17.87</v>
      </c>
      <c r="AK3" s="24">
        <v>17.57</v>
      </c>
      <c r="AL3" s="25">
        <v>17.22</v>
      </c>
      <c r="AM3" s="25">
        <v>16.88</v>
      </c>
      <c r="AN3" s="25">
        <v>11.46</v>
      </c>
    </row>
    <row r="4" spans="2:40" ht="10.8" thickBot="1" x14ac:dyDescent="0.25">
      <c r="B4" s="22">
        <v>0.5</v>
      </c>
      <c r="C4" s="23">
        <v>7.4</v>
      </c>
      <c r="D4" s="24">
        <v>7.37</v>
      </c>
      <c r="E4" s="24">
        <v>7.44</v>
      </c>
      <c r="F4" s="24">
        <v>7.47</v>
      </c>
      <c r="G4" s="24">
        <v>7.52</v>
      </c>
      <c r="H4" s="25">
        <v>7.59</v>
      </c>
      <c r="I4" s="24">
        <v>11.62</v>
      </c>
      <c r="J4" s="24">
        <v>11.48</v>
      </c>
      <c r="K4" s="24">
        <v>12.08</v>
      </c>
      <c r="L4" s="24">
        <v>12.55</v>
      </c>
      <c r="M4" s="24">
        <v>12.51</v>
      </c>
      <c r="N4" s="24">
        <v>12.47</v>
      </c>
      <c r="O4" s="24">
        <v>12.61</v>
      </c>
      <c r="P4" s="24">
        <v>12.51</v>
      </c>
      <c r="Q4" s="24">
        <v>12.25</v>
      </c>
      <c r="R4" s="24">
        <v>13.08</v>
      </c>
      <c r="S4" s="24">
        <v>13.16</v>
      </c>
      <c r="T4" s="24">
        <v>13.35</v>
      </c>
      <c r="U4" s="24">
        <v>13.45</v>
      </c>
      <c r="V4" s="24">
        <v>14.01</v>
      </c>
      <c r="W4" s="24">
        <v>13.67</v>
      </c>
      <c r="X4" s="24">
        <v>13.22</v>
      </c>
      <c r="Y4" s="24">
        <v>14.45</v>
      </c>
      <c r="Z4" s="24">
        <v>14.64</v>
      </c>
      <c r="AA4" s="24">
        <v>14.67</v>
      </c>
      <c r="AB4" s="24">
        <v>14.83</v>
      </c>
      <c r="AC4" s="24">
        <v>14.52</v>
      </c>
      <c r="AD4" s="24">
        <v>14.57</v>
      </c>
      <c r="AE4" s="24">
        <v>14.92</v>
      </c>
      <c r="AF4" s="24">
        <v>16.57</v>
      </c>
      <c r="AG4" s="24">
        <v>17.079999999999998</v>
      </c>
      <c r="AH4" s="24">
        <v>17.010000000000002</v>
      </c>
      <c r="AI4" s="24">
        <v>17.29</v>
      </c>
      <c r="AJ4" s="24">
        <v>17.29</v>
      </c>
      <c r="AK4" s="24">
        <v>17.02</v>
      </c>
      <c r="AL4" s="25">
        <v>17.010000000000002</v>
      </c>
      <c r="AM4" s="25">
        <v>16.7</v>
      </c>
      <c r="AN4" s="25">
        <v>11.46</v>
      </c>
    </row>
    <row r="5" spans="2:40" ht="10.8" thickBot="1" x14ac:dyDescent="0.25">
      <c r="B5" s="22">
        <v>0.75</v>
      </c>
      <c r="C5" s="24">
        <v>7.39</v>
      </c>
      <c r="D5" s="24">
        <v>7.39</v>
      </c>
      <c r="E5" s="24">
        <v>7.45</v>
      </c>
      <c r="F5" s="24">
        <v>7.51</v>
      </c>
      <c r="G5" s="24">
        <v>7.52</v>
      </c>
      <c r="H5" s="25">
        <v>7.61</v>
      </c>
      <c r="I5" s="24">
        <v>10.72</v>
      </c>
      <c r="J5" s="24">
        <v>10.6</v>
      </c>
      <c r="K5" s="24">
        <v>11.05</v>
      </c>
      <c r="L5" s="24">
        <v>11.36</v>
      </c>
      <c r="M5" s="24">
        <v>11.36</v>
      </c>
      <c r="N5" s="24">
        <v>11.37</v>
      </c>
      <c r="O5" s="24">
        <v>11.53</v>
      </c>
      <c r="P5" s="24">
        <v>11.44</v>
      </c>
      <c r="Q5" s="24">
        <v>11.39</v>
      </c>
      <c r="R5" s="24">
        <v>12.31</v>
      </c>
      <c r="S5" s="24">
        <v>12.37</v>
      </c>
      <c r="T5" s="24">
        <v>12.36</v>
      </c>
      <c r="U5" s="24">
        <v>12.48</v>
      </c>
      <c r="V5" s="24">
        <v>12.97</v>
      </c>
      <c r="W5" s="24">
        <v>12.96</v>
      </c>
      <c r="X5" s="24">
        <v>12.67</v>
      </c>
      <c r="Y5" s="24">
        <v>13.94</v>
      </c>
      <c r="Z5" s="24">
        <v>14.17</v>
      </c>
      <c r="AA5" s="24">
        <v>14.17</v>
      </c>
      <c r="AB5" s="24">
        <v>14.27</v>
      </c>
      <c r="AC5" s="24">
        <v>14.07</v>
      </c>
      <c r="AD5" s="24">
        <v>14.09</v>
      </c>
      <c r="AE5" s="24">
        <v>14.48</v>
      </c>
      <c r="AF5" s="24">
        <v>16.079999999999998</v>
      </c>
      <c r="AG5" s="24">
        <v>16.64</v>
      </c>
      <c r="AH5" s="24">
        <v>16.61</v>
      </c>
      <c r="AI5" s="24">
        <v>16.850000000000001</v>
      </c>
      <c r="AJ5" s="24">
        <v>16.8</v>
      </c>
      <c r="AK5" s="24">
        <v>16.54</v>
      </c>
      <c r="AL5" s="25">
        <v>16.8</v>
      </c>
      <c r="AM5" s="25">
        <v>16.510000000000002</v>
      </c>
      <c r="AN5" s="25">
        <v>11.45</v>
      </c>
    </row>
    <row r="6" spans="2:40" ht="10.8" thickBot="1" x14ac:dyDescent="0.25">
      <c r="B6" s="22">
        <v>1</v>
      </c>
      <c r="C6" s="24">
        <v>7.4</v>
      </c>
      <c r="D6" s="24">
        <v>7.41</v>
      </c>
      <c r="E6" s="24">
        <v>7.47</v>
      </c>
      <c r="F6" s="24">
        <v>7.55</v>
      </c>
      <c r="G6" s="24">
        <v>7.53</v>
      </c>
      <c r="H6" s="25">
        <v>7.63</v>
      </c>
      <c r="I6" s="24">
        <v>10.19</v>
      </c>
      <c r="J6" s="24">
        <v>10.14</v>
      </c>
      <c r="K6" s="24">
        <v>10.45</v>
      </c>
      <c r="L6" s="24">
        <v>10.66</v>
      </c>
      <c r="M6" s="24">
        <v>10.74</v>
      </c>
      <c r="N6" s="24">
        <v>10.76</v>
      </c>
      <c r="O6" s="24">
        <v>10.88</v>
      </c>
      <c r="P6" s="24">
        <v>10.88</v>
      </c>
      <c r="Q6" s="24">
        <v>10.95</v>
      </c>
      <c r="R6" s="24">
        <v>11.77</v>
      </c>
      <c r="S6" s="24">
        <v>11.91</v>
      </c>
      <c r="T6" s="24">
        <v>11.83</v>
      </c>
      <c r="U6" s="24">
        <v>11.92</v>
      </c>
      <c r="V6" s="24">
        <v>12.3</v>
      </c>
      <c r="W6" s="24">
        <v>12.42</v>
      </c>
      <c r="X6" s="24">
        <v>12.24</v>
      </c>
      <c r="Y6" s="24">
        <v>13.54</v>
      </c>
      <c r="Z6" s="24">
        <v>13.79</v>
      </c>
      <c r="AA6" s="24">
        <v>13.76</v>
      </c>
      <c r="AB6" s="24">
        <v>13.84</v>
      </c>
      <c r="AC6" s="24">
        <v>13.69</v>
      </c>
      <c r="AD6" s="24">
        <v>13.69</v>
      </c>
      <c r="AE6" s="24">
        <v>14.1</v>
      </c>
      <c r="AF6" s="24">
        <v>15.65</v>
      </c>
      <c r="AG6" s="24">
        <v>16.25</v>
      </c>
      <c r="AH6" s="24">
        <v>16.25</v>
      </c>
      <c r="AI6" s="24">
        <v>16.46</v>
      </c>
      <c r="AJ6" s="24">
        <v>16.38</v>
      </c>
      <c r="AK6" s="24">
        <v>16.12</v>
      </c>
      <c r="AL6" s="25">
        <v>16.579999999999998</v>
      </c>
      <c r="AM6" s="25">
        <v>16.309999999999999</v>
      </c>
      <c r="AN6" s="25">
        <v>11.44</v>
      </c>
    </row>
    <row r="7" spans="2:40" ht="10.8" thickBot="1" x14ac:dyDescent="0.25">
      <c r="B7" s="22">
        <v>2</v>
      </c>
      <c r="C7" s="24">
        <v>7.6</v>
      </c>
      <c r="D7" s="24">
        <v>7.61</v>
      </c>
      <c r="E7" s="24">
        <v>7.65</v>
      </c>
      <c r="F7" s="24">
        <v>7.73</v>
      </c>
      <c r="G7" s="24">
        <v>7.67</v>
      </c>
      <c r="H7" s="25">
        <v>7.77</v>
      </c>
      <c r="I7" s="24">
        <v>9.68</v>
      </c>
      <c r="J7" s="24">
        <v>9.83</v>
      </c>
      <c r="K7" s="24">
        <v>9.82</v>
      </c>
      <c r="L7" s="24">
        <v>9.82</v>
      </c>
      <c r="M7" s="24">
        <v>10.06</v>
      </c>
      <c r="N7" s="24">
        <v>10.06</v>
      </c>
      <c r="O7" s="24">
        <v>10.029999999999999</v>
      </c>
      <c r="P7" s="24">
        <v>10.26</v>
      </c>
      <c r="Q7" s="24">
        <v>10.45</v>
      </c>
      <c r="R7" s="24">
        <v>10.79</v>
      </c>
      <c r="S7" s="24">
        <v>11.23</v>
      </c>
      <c r="T7" s="24">
        <v>11.12</v>
      </c>
      <c r="U7" s="24">
        <v>11.12</v>
      </c>
      <c r="V7" s="24">
        <v>11.28</v>
      </c>
      <c r="W7" s="24">
        <v>11.3</v>
      </c>
      <c r="X7" s="24">
        <v>11.33</v>
      </c>
      <c r="Y7" s="24">
        <v>12.63</v>
      </c>
      <c r="Z7" s="24">
        <v>12.85</v>
      </c>
      <c r="AA7" s="24">
        <v>12.75</v>
      </c>
      <c r="AB7" s="24">
        <v>12.84</v>
      </c>
      <c r="AC7" s="24">
        <v>12.73</v>
      </c>
      <c r="AD7" s="24">
        <v>12.57</v>
      </c>
      <c r="AE7" s="24">
        <v>13.02</v>
      </c>
      <c r="AF7" s="24">
        <v>14.35</v>
      </c>
      <c r="AG7" s="24">
        <v>15.01</v>
      </c>
      <c r="AH7" s="24">
        <v>15.1</v>
      </c>
      <c r="AI7" s="24">
        <v>15.24</v>
      </c>
      <c r="AJ7" s="24">
        <v>15.17</v>
      </c>
      <c r="AK7" s="24">
        <v>14.92</v>
      </c>
      <c r="AL7" s="25">
        <v>15.82</v>
      </c>
      <c r="AM7" s="25">
        <v>15.66</v>
      </c>
      <c r="AN7" s="25">
        <v>11.34</v>
      </c>
    </row>
    <row r="8" spans="2:40" ht="10.8" thickBot="1" x14ac:dyDescent="0.25">
      <c r="B8" s="22">
        <v>3</v>
      </c>
      <c r="C8" s="24">
        <v>7.89</v>
      </c>
      <c r="D8" s="24">
        <v>7.86</v>
      </c>
      <c r="E8" s="24">
        <v>7.89</v>
      </c>
      <c r="F8" s="24">
        <v>7.94</v>
      </c>
      <c r="G8" s="24">
        <v>7.88</v>
      </c>
      <c r="H8" s="25">
        <v>7.95</v>
      </c>
      <c r="I8" s="24">
        <v>9.81</v>
      </c>
      <c r="J8" s="24">
        <v>9.98</v>
      </c>
      <c r="K8" s="24">
        <v>9.8800000000000008</v>
      </c>
      <c r="L8" s="24">
        <v>9.76</v>
      </c>
      <c r="M8" s="24">
        <v>10.01</v>
      </c>
      <c r="N8" s="24">
        <v>9.9700000000000006</v>
      </c>
      <c r="O8" s="24">
        <v>9.91</v>
      </c>
      <c r="P8" s="24">
        <v>10.16</v>
      </c>
      <c r="Q8" s="24">
        <v>10.36</v>
      </c>
      <c r="R8" s="24">
        <v>10.54</v>
      </c>
      <c r="S8" s="24">
        <v>11</v>
      </c>
      <c r="T8" s="24">
        <v>10.92</v>
      </c>
      <c r="U8" s="24">
        <v>10.89</v>
      </c>
      <c r="V8" s="24">
        <v>11.03</v>
      </c>
      <c r="W8" s="24">
        <v>10.99</v>
      </c>
      <c r="X8" s="24">
        <v>11.06</v>
      </c>
      <c r="Y8" s="24">
        <v>12.27</v>
      </c>
      <c r="Z8" s="24">
        <v>12.42</v>
      </c>
      <c r="AA8" s="24">
        <v>12.33</v>
      </c>
      <c r="AB8" s="24">
        <v>12.44</v>
      </c>
      <c r="AC8" s="24">
        <v>12.27</v>
      </c>
      <c r="AD8" s="24">
        <v>11.92</v>
      </c>
      <c r="AE8" s="24">
        <v>12.46</v>
      </c>
      <c r="AF8" s="24">
        <v>13.48</v>
      </c>
      <c r="AG8" s="24">
        <v>14.16</v>
      </c>
      <c r="AH8" s="24">
        <v>14.24</v>
      </c>
      <c r="AI8" s="24">
        <v>14.34</v>
      </c>
      <c r="AJ8" s="24">
        <v>14.46</v>
      </c>
      <c r="AK8" s="24">
        <v>14.27</v>
      </c>
      <c r="AL8" s="25">
        <v>15.28</v>
      </c>
      <c r="AM8" s="25">
        <v>15.34</v>
      </c>
      <c r="AN8" s="25">
        <v>11.25</v>
      </c>
    </row>
    <row r="9" spans="2:40" ht="10.8" thickBot="1" x14ac:dyDescent="0.25">
      <c r="B9" s="22">
        <v>5</v>
      </c>
      <c r="C9" s="24">
        <v>8.4700000000000006</v>
      </c>
      <c r="D9" s="24">
        <v>8.35</v>
      </c>
      <c r="E9" s="24">
        <v>8.36</v>
      </c>
      <c r="F9" s="24">
        <v>8.39</v>
      </c>
      <c r="G9" s="24">
        <v>8.32</v>
      </c>
      <c r="H9" s="25">
        <v>8.36</v>
      </c>
      <c r="I9" s="24">
        <v>10.08</v>
      </c>
      <c r="J9" s="24">
        <v>10.19</v>
      </c>
      <c r="K9" s="24">
        <v>10.029999999999999</v>
      </c>
      <c r="L9" s="24">
        <v>9.8000000000000007</v>
      </c>
      <c r="M9" s="24">
        <v>10</v>
      </c>
      <c r="N9" s="24">
        <v>9.94</v>
      </c>
      <c r="O9" s="24">
        <v>9.8699999999999992</v>
      </c>
      <c r="P9" s="24">
        <v>10.1</v>
      </c>
      <c r="Q9" s="24">
        <v>10.3</v>
      </c>
      <c r="R9" s="24">
        <v>10.43</v>
      </c>
      <c r="S9" s="24">
        <v>10.79</v>
      </c>
      <c r="T9" s="24">
        <v>10.74</v>
      </c>
      <c r="U9" s="24">
        <v>10.72</v>
      </c>
      <c r="V9" s="24">
        <v>10.89</v>
      </c>
      <c r="W9" s="24">
        <v>10.85</v>
      </c>
      <c r="X9" s="24">
        <v>10.95</v>
      </c>
      <c r="Y9" s="24">
        <v>12.04</v>
      </c>
      <c r="Z9" s="24">
        <v>12.11</v>
      </c>
      <c r="AA9" s="24">
        <v>12.03</v>
      </c>
      <c r="AB9" s="24">
        <v>12.12</v>
      </c>
      <c r="AC9" s="24">
        <v>11.82</v>
      </c>
      <c r="AD9" s="24">
        <v>11.4</v>
      </c>
      <c r="AE9" s="24">
        <v>12.11</v>
      </c>
      <c r="AF9" s="24">
        <v>12.69</v>
      </c>
      <c r="AG9" s="24">
        <v>13.43</v>
      </c>
      <c r="AH9" s="24">
        <v>13.42</v>
      </c>
      <c r="AI9" s="24">
        <v>13.6</v>
      </c>
      <c r="AJ9" s="24">
        <v>13.97</v>
      </c>
      <c r="AK9" s="24">
        <v>13.8</v>
      </c>
      <c r="AL9" s="25">
        <v>14.62</v>
      </c>
      <c r="AM9" s="25">
        <v>14.96</v>
      </c>
      <c r="AN9" s="25">
        <v>11.1</v>
      </c>
    </row>
    <row r="10" spans="2:40" ht="10.8" thickBot="1" x14ac:dyDescent="0.25">
      <c r="B10" s="22">
        <v>7</v>
      </c>
      <c r="C10" s="24">
        <v>8.8800000000000008</v>
      </c>
      <c r="D10" s="24">
        <v>8.73</v>
      </c>
      <c r="E10" s="24">
        <v>8.74</v>
      </c>
      <c r="F10" s="24">
        <v>8.75</v>
      </c>
      <c r="G10" s="24">
        <v>8.69</v>
      </c>
      <c r="H10" s="25">
        <v>8.6999999999999993</v>
      </c>
      <c r="I10" s="24">
        <v>10.220000000000001</v>
      </c>
      <c r="J10" s="24">
        <v>10.27</v>
      </c>
      <c r="K10" s="24">
        <v>10.1</v>
      </c>
      <c r="L10" s="24">
        <v>9.82</v>
      </c>
      <c r="M10" s="24">
        <v>9.99</v>
      </c>
      <c r="N10" s="24">
        <v>9.92</v>
      </c>
      <c r="O10" s="24">
        <v>9.86</v>
      </c>
      <c r="P10" s="24">
        <v>10.08</v>
      </c>
      <c r="Q10" s="24">
        <v>10.27</v>
      </c>
      <c r="R10" s="24">
        <v>10.4</v>
      </c>
      <c r="S10" s="24">
        <v>10.69</v>
      </c>
      <c r="T10" s="24">
        <v>10.66</v>
      </c>
      <c r="U10" s="24">
        <v>10.66</v>
      </c>
      <c r="V10" s="24">
        <v>10.83</v>
      </c>
      <c r="W10" s="24">
        <v>10.82</v>
      </c>
      <c r="X10" s="24">
        <v>10.94</v>
      </c>
      <c r="Y10" s="24">
        <v>11.94</v>
      </c>
      <c r="Z10" s="24">
        <v>11.99</v>
      </c>
      <c r="AA10" s="24">
        <v>11.9</v>
      </c>
      <c r="AB10" s="24">
        <v>11.95</v>
      </c>
      <c r="AC10" s="24">
        <v>11.57</v>
      </c>
      <c r="AD10" s="24">
        <v>11.26</v>
      </c>
      <c r="AE10" s="24">
        <v>12</v>
      </c>
      <c r="AF10" s="24">
        <v>12.48</v>
      </c>
      <c r="AG10" s="24">
        <v>13.26</v>
      </c>
      <c r="AH10" s="24">
        <v>13.19</v>
      </c>
      <c r="AI10" s="24">
        <v>13.44</v>
      </c>
      <c r="AJ10" s="24">
        <v>13.85</v>
      </c>
      <c r="AK10" s="24">
        <v>13.59</v>
      </c>
      <c r="AL10" s="25">
        <v>14.15</v>
      </c>
      <c r="AM10" s="25">
        <v>14.36</v>
      </c>
      <c r="AN10" s="25">
        <v>10.96</v>
      </c>
    </row>
    <row r="11" spans="2:40" ht="10.8" thickBot="1" x14ac:dyDescent="0.25">
      <c r="B11" s="22">
        <v>10</v>
      </c>
      <c r="C11" s="24">
        <v>9.2100000000000009</v>
      </c>
      <c r="D11" s="24">
        <v>9.07</v>
      </c>
      <c r="E11" s="24">
        <v>9.08</v>
      </c>
      <c r="F11" s="24">
        <v>9.09</v>
      </c>
      <c r="G11" s="24">
        <v>9.06</v>
      </c>
      <c r="H11" s="25">
        <v>9.0500000000000007</v>
      </c>
      <c r="I11" s="24">
        <v>10.32</v>
      </c>
      <c r="J11" s="24">
        <v>10.34</v>
      </c>
      <c r="K11" s="24">
        <v>10.15</v>
      </c>
      <c r="L11" s="24">
        <v>9.83</v>
      </c>
      <c r="M11" s="24">
        <v>9.98</v>
      </c>
      <c r="N11" s="24">
        <v>9.91</v>
      </c>
      <c r="O11" s="24">
        <v>9.84</v>
      </c>
      <c r="P11" s="24">
        <v>10.050000000000001</v>
      </c>
      <c r="Q11" s="24">
        <v>10.25</v>
      </c>
      <c r="R11" s="24">
        <v>10.36</v>
      </c>
      <c r="S11" s="24">
        <v>10.62</v>
      </c>
      <c r="T11" s="24">
        <v>10.59</v>
      </c>
      <c r="U11" s="24">
        <v>10.61</v>
      </c>
      <c r="V11" s="24">
        <v>10.8</v>
      </c>
      <c r="W11" s="24">
        <v>10.8</v>
      </c>
      <c r="X11" s="24">
        <v>10.94</v>
      </c>
      <c r="Y11" s="24">
        <v>11.84</v>
      </c>
      <c r="Z11" s="24">
        <v>11.92</v>
      </c>
      <c r="AA11" s="24">
        <v>11.76</v>
      </c>
      <c r="AB11" s="24">
        <v>11.78</v>
      </c>
      <c r="AC11" s="24">
        <v>11.36</v>
      </c>
      <c r="AD11" s="24">
        <v>11.23</v>
      </c>
      <c r="AE11" s="24">
        <v>11.78</v>
      </c>
      <c r="AF11" s="24">
        <v>12.45</v>
      </c>
      <c r="AG11" s="24">
        <v>13.26</v>
      </c>
      <c r="AH11" s="24">
        <v>13.18</v>
      </c>
      <c r="AI11" s="24">
        <v>13.36</v>
      </c>
      <c r="AJ11" s="24">
        <v>13.63</v>
      </c>
      <c r="AK11" s="24">
        <v>13.22</v>
      </c>
      <c r="AL11" s="25">
        <v>13.57</v>
      </c>
      <c r="AM11" s="25">
        <v>13.16</v>
      </c>
      <c r="AN11" s="25">
        <v>10.78</v>
      </c>
    </row>
    <row r="12" spans="2:40" ht="10.8" thickBot="1" x14ac:dyDescent="0.25">
      <c r="B12" s="22">
        <v>15</v>
      </c>
      <c r="C12" s="24">
        <v>9.42</v>
      </c>
      <c r="D12" s="24">
        <v>9.33</v>
      </c>
      <c r="E12" s="24">
        <v>9.31</v>
      </c>
      <c r="F12" s="24">
        <v>9.35</v>
      </c>
      <c r="G12" s="24">
        <v>9.33</v>
      </c>
      <c r="H12" s="25">
        <v>9.34</v>
      </c>
      <c r="I12" s="24">
        <v>10.41</v>
      </c>
      <c r="J12" s="24">
        <v>10.4</v>
      </c>
      <c r="K12" s="24">
        <v>10.18</v>
      </c>
      <c r="L12" s="24">
        <v>9.82</v>
      </c>
      <c r="M12" s="24">
        <v>9.9600000000000009</v>
      </c>
      <c r="N12" s="24">
        <v>9.89</v>
      </c>
      <c r="O12" s="24">
        <v>9.83</v>
      </c>
      <c r="P12" s="24">
        <v>10.02</v>
      </c>
      <c r="Q12" s="24">
        <v>10.220000000000001</v>
      </c>
      <c r="R12" s="24">
        <v>10.33</v>
      </c>
      <c r="S12" s="24">
        <v>10.57</v>
      </c>
      <c r="T12" s="24">
        <v>10.56</v>
      </c>
      <c r="U12" s="24">
        <v>10.58</v>
      </c>
      <c r="V12" s="24">
        <v>10.78</v>
      </c>
      <c r="W12" s="24">
        <v>10.79</v>
      </c>
      <c r="X12" s="24">
        <v>10.95</v>
      </c>
      <c r="Y12" s="24">
        <v>11.78</v>
      </c>
      <c r="Z12" s="24">
        <v>11.93</v>
      </c>
      <c r="AA12" s="24">
        <v>11.66</v>
      </c>
      <c r="AB12" s="24">
        <v>11.67</v>
      </c>
      <c r="AC12" s="24">
        <v>11.26</v>
      </c>
      <c r="AD12" s="24">
        <v>11.18</v>
      </c>
      <c r="AE12" s="24">
        <v>11.52</v>
      </c>
      <c r="AF12" s="24">
        <v>12.54</v>
      </c>
      <c r="AG12" s="24">
        <v>13.39</v>
      </c>
      <c r="AH12" s="24">
        <v>13.34</v>
      </c>
      <c r="AI12" s="24">
        <v>13.26</v>
      </c>
      <c r="AJ12" s="24">
        <v>13.34</v>
      </c>
      <c r="AK12" s="24">
        <v>12.82</v>
      </c>
      <c r="AL12" s="25">
        <v>13.03</v>
      </c>
      <c r="AM12" s="25">
        <v>11.95</v>
      </c>
      <c r="AN12" s="25">
        <v>10.59</v>
      </c>
    </row>
    <row r="13" spans="2:40" ht="10.8" thickBot="1" x14ac:dyDescent="0.25">
      <c r="B13" s="22">
        <v>20</v>
      </c>
      <c r="C13" s="24">
        <v>9.52</v>
      </c>
      <c r="D13" s="24">
        <v>9.44</v>
      </c>
      <c r="E13" s="24">
        <v>9.42</v>
      </c>
      <c r="F13" s="24">
        <v>9.48</v>
      </c>
      <c r="G13" s="24">
        <v>9.4600000000000009</v>
      </c>
      <c r="H13" s="25">
        <v>9.48</v>
      </c>
      <c r="I13" s="24">
        <v>10.47</v>
      </c>
      <c r="J13" s="24">
        <v>10.44</v>
      </c>
      <c r="K13" s="24">
        <v>10.19</v>
      </c>
      <c r="L13" s="24">
        <v>9.82</v>
      </c>
      <c r="M13" s="24">
        <v>9.94</v>
      </c>
      <c r="N13" s="24">
        <v>9.8800000000000008</v>
      </c>
      <c r="O13" s="24">
        <v>9.82</v>
      </c>
      <c r="P13" s="24">
        <v>10.01</v>
      </c>
      <c r="Q13" s="24">
        <v>10.220000000000001</v>
      </c>
      <c r="R13" s="24">
        <v>10.3</v>
      </c>
      <c r="S13" s="24">
        <v>10.57</v>
      </c>
      <c r="T13" s="24">
        <v>10.54</v>
      </c>
      <c r="U13" s="24">
        <v>10.57</v>
      </c>
      <c r="V13" s="24">
        <v>10.76</v>
      </c>
      <c r="W13" s="24">
        <v>10.8</v>
      </c>
      <c r="X13" s="24">
        <v>10.97</v>
      </c>
      <c r="Y13" s="24">
        <v>11.77</v>
      </c>
      <c r="Z13" s="24">
        <v>11.95</v>
      </c>
      <c r="AA13" s="24">
        <v>11.63</v>
      </c>
      <c r="AB13" s="24">
        <v>11.64</v>
      </c>
      <c r="AC13" s="24">
        <v>11.23</v>
      </c>
      <c r="AD13" s="24">
        <v>11.13</v>
      </c>
      <c r="AE13" s="24">
        <v>11.39</v>
      </c>
      <c r="AF13" s="24">
        <v>12.64</v>
      </c>
      <c r="AG13" s="24">
        <v>13.49</v>
      </c>
      <c r="AH13" s="24">
        <v>13.46</v>
      </c>
      <c r="AI13" s="24">
        <v>13.19</v>
      </c>
      <c r="AJ13" s="24">
        <v>13.19</v>
      </c>
      <c r="AK13" s="24">
        <v>12.63</v>
      </c>
      <c r="AL13" s="25">
        <v>12.78</v>
      </c>
      <c r="AM13" s="25">
        <v>11.32</v>
      </c>
      <c r="AN13" s="25">
        <v>10.49</v>
      </c>
    </row>
    <row r="14" spans="2:40" ht="10.8" thickBot="1" x14ac:dyDescent="0.25">
      <c r="B14" s="22">
        <v>30</v>
      </c>
      <c r="C14" s="24">
        <v>9.65</v>
      </c>
      <c r="D14" s="24">
        <v>9.58</v>
      </c>
      <c r="E14" s="24">
        <v>9.5500000000000007</v>
      </c>
      <c r="F14" s="24">
        <v>9.6199999999999992</v>
      </c>
      <c r="G14" s="24">
        <v>9.61</v>
      </c>
      <c r="H14" s="25">
        <v>9.64</v>
      </c>
      <c r="I14" s="24">
        <v>10.52</v>
      </c>
      <c r="J14" s="24">
        <v>10.49</v>
      </c>
      <c r="K14" s="24">
        <v>10.199999999999999</v>
      </c>
      <c r="L14" s="24">
        <v>9.81</v>
      </c>
      <c r="M14" s="24">
        <v>9.92</v>
      </c>
      <c r="N14" s="24">
        <v>9.8800000000000008</v>
      </c>
      <c r="O14" s="24">
        <v>9.81</v>
      </c>
      <c r="P14" s="24">
        <v>10.01</v>
      </c>
      <c r="Q14" s="24">
        <v>10.210000000000001</v>
      </c>
      <c r="R14" s="24">
        <v>10.27</v>
      </c>
      <c r="S14" s="24">
        <v>10.57</v>
      </c>
      <c r="T14" s="24">
        <v>10.53</v>
      </c>
      <c r="U14" s="24">
        <v>10.56</v>
      </c>
      <c r="V14" s="24">
        <v>10.76</v>
      </c>
      <c r="W14" s="24">
        <v>10.81</v>
      </c>
      <c r="X14" s="24">
        <v>10.99</v>
      </c>
      <c r="Y14" s="24">
        <v>11.78</v>
      </c>
      <c r="Z14" s="24">
        <v>11.93</v>
      </c>
      <c r="AA14" s="24">
        <v>11.61</v>
      </c>
      <c r="AB14" s="24">
        <v>11.61</v>
      </c>
      <c r="AC14" s="24">
        <v>11.19</v>
      </c>
      <c r="AD14" s="24">
        <v>11.07</v>
      </c>
      <c r="AE14" s="24">
        <v>11.37</v>
      </c>
      <c r="AF14" s="24">
        <v>12.76</v>
      </c>
      <c r="AG14" s="24">
        <v>13.61</v>
      </c>
      <c r="AH14" s="24">
        <v>13.61</v>
      </c>
      <c r="AI14" s="24">
        <v>13.13</v>
      </c>
      <c r="AJ14" s="24">
        <v>13.12</v>
      </c>
      <c r="AK14" s="24">
        <v>12.55</v>
      </c>
      <c r="AL14" s="25">
        <v>12.57</v>
      </c>
      <c r="AM14" s="25">
        <v>10.66</v>
      </c>
      <c r="AN14" s="25">
        <v>10.39</v>
      </c>
    </row>
  </sheetData>
  <hyperlinks>
    <hyperlink ref="C2" r:id="rId1" display="https://cbr.ru/hd_base/zcyc_params/zcyc/?DateTo=16.09.2022" xr:uid="{7C5F1BF1-6357-4060-9514-263E28F4F382}"/>
    <hyperlink ref="D2" r:id="rId2" display="https://cbr.ru/hd_base/zcyc_params/zcyc/?DateTo=15.09.2022" xr:uid="{8D676875-2518-4137-A77E-C02AF34B67CB}"/>
    <hyperlink ref="E2" r:id="rId3" display="https://cbr.ru/hd_base/zcyc_params/zcyc/?DateTo=14.09.2022" xr:uid="{58C05695-F7FC-4284-B861-589554AA450B}"/>
    <hyperlink ref="F2" r:id="rId4" display="https://cbr.ru/hd_base/zcyc_params/zcyc/?DateTo=13.09.2022" xr:uid="{A4A92422-AF50-46CF-AEE5-0814B2D3154B}"/>
    <hyperlink ref="G2" r:id="rId5" display="https://cbr.ru/hd_base/zcyc_params/zcyc/?DateTo=12.09.2022" xr:uid="{2A07C3B0-0ECF-4650-BA02-9AEF410723A5}"/>
    <hyperlink ref="H2" r:id="rId6" display="https://cbr.ru/hd_base/zcyc_params/zcyc/?DateTo=09.09.2022" xr:uid="{414C5F63-2FD8-40EC-810E-1049EC29BD5F}"/>
    <hyperlink ref="I2" r:id="rId7" display="https://cbr.ru/hd_base/zcyc_params/zcyc/?DateTo=29.04.2022" xr:uid="{887C62EF-6F60-4B30-AFCE-B8B1EFEFF48F}"/>
    <hyperlink ref="J2" r:id="rId8" display="https://cbr.ru/hd_base/zcyc_params/zcyc/?DateTo=28.04.2022" xr:uid="{2B4667D7-2A0B-4615-A629-D4C7803D8B2B}"/>
    <hyperlink ref="K2" r:id="rId9" display="https://cbr.ru/hd_base/zcyc_params/zcyc/?DateTo=27.04.2022" xr:uid="{FF28B803-FBD2-4637-B3D5-10D9BA3D3B83}"/>
    <hyperlink ref="L2" r:id="rId10" display="https://cbr.ru/hd_base/zcyc_params/zcyc/?DateTo=26.04.2022" xr:uid="{0DDAA322-CD3B-438E-9150-A93509ED2C8E}"/>
    <hyperlink ref="M2" r:id="rId11" display="https://cbr.ru/hd_base/zcyc_params/zcyc/?DateTo=25.04.2022" xr:uid="{B470758C-9DB3-409D-A394-13FFFCCF5E11}"/>
    <hyperlink ref="N2" r:id="rId12" display="https://cbr.ru/hd_base/zcyc_params/zcyc/?DateTo=22.04.2022" xr:uid="{691804F3-131D-4CEB-9071-75BC080C6FDF}"/>
    <hyperlink ref="O2" r:id="rId13" display="https://cbr.ru/hd_base/zcyc_params/zcyc/?DateTo=21.04.2022" xr:uid="{4F7002D7-75A1-44EF-B80F-EFAA22ABC94B}"/>
    <hyperlink ref="P2" r:id="rId14" display="https://cbr.ru/hd_base/zcyc_params/zcyc/?DateTo=20.04.2022" xr:uid="{C056BAF1-7DFC-4BE7-86BE-E65624278EF0}"/>
    <hyperlink ref="Q2" r:id="rId15" display="https://cbr.ru/hd_base/zcyc_params/zcyc/?DateTo=19.04.2022" xr:uid="{6F2B76F3-8AAD-4391-BE68-70831230D65B}"/>
    <hyperlink ref="R2" r:id="rId16" display="https://cbr.ru/hd_base/zcyc_params/zcyc/?DateTo=18.04.2022" xr:uid="{E96D4FD4-FF70-466E-BAE1-D8661B5B8609}"/>
    <hyperlink ref="S2" r:id="rId17" display="https://cbr.ru/hd_base/zcyc_params/zcyc/?DateTo=15.04.2022" xr:uid="{D10D71F2-E19F-4A0B-B04E-E7F8BD03E51C}"/>
    <hyperlink ref="T2" r:id="rId18" display="https://cbr.ru/hd_base/zcyc_params/zcyc/?DateTo=14.04.2022" xr:uid="{408838B9-7011-4DAB-B2F4-82B0B45CA5D5}"/>
    <hyperlink ref="U2" r:id="rId19" display="https://cbr.ru/hd_base/zcyc_params/zcyc/?DateTo=13.04.2022" xr:uid="{A3DD9280-FFA3-4A3A-B812-11E1BA733048}"/>
    <hyperlink ref="V2" r:id="rId20" display="https://cbr.ru/hd_base/zcyc_params/zcyc/?DateTo=12.04.2022" xr:uid="{79D13FF6-AC57-471B-B938-75606C4D1A2A}"/>
    <hyperlink ref="W2" r:id="rId21" display="https://cbr.ru/hd_base/zcyc_params/zcyc/?DateTo=11.04.2022" xr:uid="{8F1138E8-383C-433E-A096-440CD98BA77B}"/>
    <hyperlink ref="X2" r:id="rId22" display="https://cbr.ru/hd_base/zcyc_params/zcyc/?DateTo=08.04.2022" xr:uid="{CF18F303-8549-4CAA-AF6C-AC0C24C1405B}"/>
    <hyperlink ref="Y2" r:id="rId23" display="https://cbr.ru/hd_base/zcyc_params/zcyc/?DateTo=07.04.2022" xr:uid="{C25AE9EE-105B-49E7-A738-99F4DE63F934}"/>
    <hyperlink ref="Z2" r:id="rId24" display="https://cbr.ru/hd_base/zcyc_params/zcyc/?DateTo=06.04.2022" xr:uid="{95AB22BB-F327-4361-98A5-3C168AF5306B}"/>
    <hyperlink ref="AA2" r:id="rId25" display="https://cbr.ru/hd_base/zcyc_params/zcyc/?DateTo=05.04.2022" xr:uid="{AF193455-47BA-4E81-90D3-D21F2B4639BF}"/>
    <hyperlink ref="AB2" r:id="rId26" display="https://cbr.ru/hd_base/zcyc_params/zcyc/?DateTo=04.04.2022" xr:uid="{44A43745-3BE8-4577-8579-324A87038338}"/>
    <hyperlink ref="AC2" r:id="rId27" display="https://cbr.ru/hd_base/zcyc_params/zcyc/?DateTo=01.04.2022" xr:uid="{46540FC7-211B-4CA5-8B3D-08875B164269}"/>
    <hyperlink ref="AD2" r:id="rId28" display="https://cbr.ru/hd_base/zcyc_params/zcyc/?DateTo=31.03.2022" xr:uid="{E9F38B78-AED2-44F8-82B5-816E015C6003}"/>
    <hyperlink ref="AE2" r:id="rId29" display="https://cbr.ru/hd_base/zcyc_params/zcyc/?DateTo=30.03.2022" xr:uid="{39354199-B728-4048-B55C-43625545DDEB}"/>
    <hyperlink ref="AF2" r:id="rId30" display="https://cbr.ru/hd_base/zcyc_params/zcyc/?DateTo=29.03.2022" xr:uid="{AF1C1653-C9D2-489F-B324-428C84DE1D5D}"/>
    <hyperlink ref="AG2" r:id="rId31" display="https://cbr.ru/hd_base/zcyc_params/zcyc/?DateTo=28.03.2022" xr:uid="{9A5D1C22-0967-40AE-9A2A-87E23157D42C}"/>
    <hyperlink ref="AH2" r:id="rId32" display="https://cbr.ru/hd_base/zcyc_params/zcyc/?DateTo=25.03.2022" xr:uid="{C56670D9-D034-49F0-BD6E-807686C0BEA1}"/>
    <hyperlink ref="AI2" r:id="rId33" display="https://cbr.ru/hd_base/zcyc_params/zcyc/?DateTo=24.03.2022" xr:uid="{088FDF88-0263-45D1-BB8A-4DA580DAD617}"/>
    <hyperlink ref="AJ2" r:id="rId34" display="https://cbr.ru/hd_base/zcyc_params/zcyc/?DateTo=23.03.2022" xr:uid="{65DED3C8-AF17-440B-9488-BED6EF4C6E97}"/>
    <hyperlink ref="AK2" r:id="rId35" display="https://cbr.ru/hd_base/zcyc_params/zcyc/?DateTo=22.03.2022" xr:uid="{BA04618F-DF49-4C03-B077-6965559CC41F}"/>
    <hyperlink ref="AL2" r:id="rId36" display="https://cbr.ru/hd_base/zcyc_params/zcyc/?DateTo=21.03.2022" xr:uid="{10F88BD0-24C5-481E-8137-2810B3FBF32B}"/>
    <hyperlink ref="AM2" r:id="rId37" display="https://cbr.ru/hd_base/zcyc_params/zcyc/?DateTo=24.02.2022" xr:uid="{620F9AD9-84AD-4158-9FE1-259C45B3D5B3}"/>
    <hyperlink ref="AN2" r:id="rId38" display="https://cbr.ru/hd_base/zcyc_params/zcyc/?DateTo=22.02.2022" xr:uid="{C78987A7-DAFA-46B9-A842-680D7C3549A1}"/>
  </hyperlinks>
  <pageMargins left="0.7" right="0.7" top="0.75" bottom="0.75" header="0.3" footer="0.3"/>
  <drawing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3845-9CA8-4D0B-9E22-80B4BAB8D54B}">
  <dimension ref="A2:H16"/>
  <sheetViews>
    <sheetView zoomScale="80" zoomScaleNormal="80" workbookViewId="0">
      <selection activeCell="J7" sqref="J7"/>
    </sheetView>
  </sheetViews>
  <sheetFormatPr defaultColWidth="8.77734375" defaultRowHeight="10.199999999999999" x14ac:dyDescent="0.2"/>
  <cols>
    <col min="1" max="5" width="8.77734375" style="26"/>
    <col min="6" max="6" width="13.33203125" style="26" customWidth="1"/>
    <col min="7" max="7" width="16.109375" style="26" customWidth="1"/>
    <col min="8" max="16384" width="8.77734375" style="26"/>
  </cols>
  <sheetData>
    <row r="2" spans="1:8" x14ac:dyDescent="0.2">
      <c r="B2" s="7" t="s">
        <v>89</v>
      </c>
    </row>
    <row r="4" spans="1:8" ht="51" x14ac:dyDescent="0.2">
      <c r="B4" s="26" t="s">
        <v>51</v>
      </c>
      <c r="C4" s="27" t="s">
        <v>65</v>
      </c>
      <c r="D4" s="27" t="s">
        <v>67</v>
      </c>
      <c r="E4" s="27" t="s">
        <v>66</v>
      </c>
      <c r="F4" s="27" t="s">
        <v>13</v>
      </c>
      <c r="G4" s="27" t="s">
        <v>68</v>
      </c>
      <c r="H4" s="27" t="s">
        <v>69</v>
      </c>
    </row>
    <row r="5" spans="1:8" x14ac:dyDescent="0.2">
      <c r="A5" s="26" t="s">
        <v>52</v>
      </c>
      <c r="B5" s="26" t="s">
        <v>53</v>
      </c>
      <c r="C5" s="26">
        <f>'Treasury Yield_fact_data'!C3</f>
        <v>7.44</v>
      </c>
      <c r="D5" s="26">
        <f>'Treasury Yield_fact_data'!AN3</f>
        <v>11.46</v>
      </c>
      <c r="E5" s="26">
        <f>'Treasury Yield_fact_data'!AM3</f>
        <v>16.88</v>
      </c>
      <c r="F5" s="26">
        <f t="shared" ref="F5:F16" si="0">C5</f>
        <v>7.44</v>
      </c>
      <c r="G5" s="26">
        <f t="shared" ref="G5:G16" si="1">C5+0.5</f>
        <v>7.94</v>
      </c>
      <c r="H5" s="28">
        <f t="shared" ref="H5:H16" si="2">E5/D5*G5</f>
        <v>11.695218150087259</v>
      </c>
    </row>
    <row r="6" spans="1:8" x14ac:dyDescent="0.2">
      <c r="B6" s="26" t="s">
        <v>54</v>
      </c>
      <c r="C6" s="26">
        <f>'Treasury Yield_fact_data'!C4</f>
        <v>7.4</v>
      </c>
      <c r="D6" s="26">
        <f>'Treasury Yield_fact_data'!AN4</f>
        <v>11.46</v>
      </c>
      <c r="E6" s="26">
        <f>'Treasury Yield_fact_data'!AM4</f>
        <v>16.7</v>
      </c>
      <c r="F6" s="26">
        <f t="shared" si="0"/>
        <v>7.4</v>
      </c>
      <c r="G6" s="26">
        <f t="shared" si="1"/>
        <v>7.9</v>
      </c>
      <c r="H6" s="28">
        <f t="shared" si="2"/>
        <v>11.512216404886562</v>
      </c>
    </row>
    <row r="7" spans="1:8" x14ac:dyDescent="0.2">
      <c r="B7" s="26" t="s">
        <v>55</v>
      </c>
      <c r="C7" s="26">
        <f>'Treasury Yield_fact_data'!C5</f>
        <v>7.39</v>
      </c>
      <c r="D7" s="26">
        <f>'Treasury Yield_fact_data'!AN5</f>
        <v>11.45</v>
      </c>
      <c r="E7" s="26">
        <f>'Treasury Yield_fact_data'!AM5</f>
        <v>16.510000000000002</v>
      </c>
      <c r="F7" s="26">
        <f t="shared" si="0"/>
        <v>7.39</v>
      </c>
      <c r="G7" s="26">
        <f t="shared" si="1"/>
        <v>7.89</v>
      </c>
      <c r="H7" s="28">
        <f t="shared" si="2"/>
        <v>11.376759825327513</v>
      </c>
    </row>
    <row r="8" spans="1:8" x14ac:dyDescent="0.2">
      <c r="B8" s="26" t="s">
        <v>56</v>
      </c>
      <c r="C8" s="26">
        <f>'Treasury Yield_fact_data'!C6</f>
        <v>7.4</v>
      </c>
      <c r="D8" s="26">
        <f>'Treasury Yield_fact_data'!AN6</f>
        <v>11.44</v>
      </c>
      <c r="E8" s="26">
        <f>'Treasury Yield_fact_data'!AM6</f>
        <v>16.309999999999999</v>
      </c>
      <c r="F8" s="26">
        <f t="shared" si="0"/>
        <v>7.4</v>
      </c>
      <c r="G8" s="26">
        <f t="shared" si="1"/>
        <v>7.9</v>
      </c>
      <c r="H8" s="28">
        <f t="shared" si="2"/>
        <v>11.263024475524475</v>
      </c>
    </row>
    <row r="9" spans="1:8" x14ac:dyDescent="0.2">
      <c r="B9" s="26" t="s">
        <v>57</v>
      </c>
      <c r="C9" s="26">
        <f>'Treasury Yield_fact_data'!C7</f>
        <v>7.6</v>
      </c>
      <c r="D9" s="26">
        <f>'Treasury Yield_fact_data'!AN7</f>
        <v>11.34</v>
      </c>
      <c r="E9" s="26">
        <f>'Treasury Yield_fact_data'!AM7</f>
        <v>15.66</v>
      </c>
      <c r="F9" s="26">
        <f t="shared" si="0"/>
        <v>7.6</v>
      </c>
      <c r="G9" s="26">
        <f t="shared" si="1"/>
        <v>8.1</v>
      </c>
      <c r="H9" s="28">
        <f t="shared" si="2"/>
        <v>11.185714285714285</v>
      </c>
    </row>
    <row r="10" spans="1:8" x14ac:dyDescent="0.2">
      <c r="B10" s="26" t="s">
        <v>58</v>
      </c>
      <c r="C10" s="26">
        <f>'Treasury Yield_fact_data'!C8</f>
        <v>7.89</v>
      </c>
      <c r="D10" s="26">
        <f>'Treasury Yield_fact_data'!AN8</f>
        <v>11.25</v>
      </c>
      <c r="E10" s="26">
        <f>'Treasury Yield_fact_data'!AM8</f>
        <v>15.34</v>
      </c>
      <c r="F10" s="26">
        <f t="shared" si="0"/>
        <v>7.89</v>
      </c>
      <c r="G10" s="26">
        <f t="shared" si="1"/>
        <v>8.39</v>
      </c>
      <c r="H10" s="28">
        <f t="shared" si="2"/>
        <v>11.440231111111112</v>
      </c>
    </row>
    <row r="11" spans="1:8" x14ac:dyDescent="0.2">
      <c r="B11" s="26" t="s">
        <v>59</v>
      </c>
      <c r="C11" s="26">
        <f>'Treasury Yield_fact_data'!C9</f>
        <v>8.4700000000000006</v>
      </c>
      <c r="D11" s="26">
        <f>'Treasury Yield_fact_data'!AN9</f>
        <v>11.1</v>
      </c>
      <c r="E11" s="26">
        <f>'Treasury Yield_fact_data'!AM9</f>
        <v>14.96</v>
      </c>
      <c r="F11" s="26">
        <f t="shared" si="0"/>
        <v>8.4700000000000006</v>
      </c>
      <c r="G11" s="26">
        <f t="shared" si="1"/>
        <v>8.9700000000000006</v>
      </c>
      <c r="H11" s="28">
        <f t="shared" si="2"/>
        <v>12.0892972972973</v>
      </c>
    </row>
    <row r="12" spans="1:8" x14ac:dyDescent="0.2">
      <c r="B12" s="26" t="s">
        <v>60</v>
      </c>
      <c r="C12" s="26">
        <f>'Treasury Yield_fact_data'!C10</f>
        <v>8.8800000000000008</v>
      </c>
      <c r="D12" s="26">
        <f>'Treasury Yield_fact_data'!AN10</f>
        <v>10.96</v>
      </c>
      <c r="E12" s="26">
        <f>'Treasury Yield_fact_data'!AM10</f>
        <v>14.36</v>
      </c>
      <c r="F12" s="26">
        <f t="shared" si="0"/>
        <v>8.8800000000000008</v>
      </c>
      <c r="G12" s="26">
        <f t="shared" si="1"/>
        <v>9.3800000000000008</v>
      </c>
      <c r="H12" s="28">
        <f t="shared" si="2"/>
        <v>12.289854014598539</v>
      </c>
    </row>
    <row r="13" spans="1:8" x14ac:dyDescent="0.2">
      <c r="B13" s="26" t="s">
        <v>61</v>
      </c>
      <c r="C13" s="26">
        <f>'Treasury Yield_fact_data'!C11</f>
        <v>9.2100000000000009</v>
      </c>
      <c r="D13" s="26">
        <f>'Treasury Yield_fact_data'!AN11</f>
        <v>10.78</v>
      </c>
      <c r="E13" s="26">
        <f>'Treasury Yield_fact_data'!AM11</f>
        <v>13.16</v>
      </c>
      <c r="F13" s="26">
        <f t="shared" si="0"/>
        <v>9.2100000000000009</v>
      </c>
      <c r="G13" s="26">
        <f t="shared" si="1"/>
        <v>9.7100000000000009</v>
      </c>
      <c r="H13" s="28">
        <f t="shared" si="2"/>
        <v>11.853766233766237</v>
      </c>
    </row>
    <row r="14" spans="1:8" x14ac:dyDescent="0.2">
      <c r="B14" s="26" t="s">
        <v>62</v>
      </c>
      <c r="C14" s="26">
        <f>'Treasury Yield_fact_data'!C12</f>
        <v>9.42</v>
      </c>
      <c r="D14" s="26">
        <f>'Treasury Yield_fact_data'!AN12</f>
        <v>10.59</v>
      </c>
      <c r="E14" s="26">
        <f>'Treasury Yield_fact_data'!AM12</f>
        <v>11.95</v>
      </c>
      <c r="F14" s="26">
        <f t="shared" si="0"/>
        <v>9.42</v>
      </c>
      <c r="G14" s="26">
        <f t="shared" si="1"/>
        <v>9.92</v>
      </c>
      <c r="H14" s="28">
        <f t="shared" si="2"/>
        <v>11.193956562795089</v>
      </c>
    </row>
    <row r="15" spans="1:8" x14ac:dyDescent="0.2">
      <c r="B15" s="26" t="s">
        <v>63</v>
      </c>
      <c r="C15" s="26">
        <f>'Treasury Yield_fact_data'!C13</f>
        <v>9.52</v>
      </c>
      <c r="D15" s="26">
        <f>'Treasury Yield_fact_data'!AN13</f>
        <v>10.49</v>
      </c>
      <c r="E15" s="26">
        <f>'Treasury Yield_fact_data'!AM13</f>
        <v>11.32</v>
      </c>
      <c r="F15" s="26">
        <f t="shared" si="0"/>
        <v>9.52</v>
      </c>
      <c r="G15" s="26">
        <f t="shared" si="1"/>
        <v>10.02</v>
      </c>
      <c r="H15" s="28">
        <f t="shared" si="2"/>
        <v>10.812812202097236</v>
      </c>
    </row>
    <row r="16" spans="1:8" x14ac:dyDescent="0.2">
      <c r="B16" s="26" t="s">
        <v>64</v>
      </c>
      <c r="C16" s="26">
        <f>'Treasury Yield_fact_data'!C14</f>
        <v>9.65</v>
      </c>
      <c r="D16" s="26">
        <f>'Treasury Yield_fact_data'!AN14</f>
        <v>10.39</v>
      </c>
      <c r="E16" s="26">
        <f>'Treasury Yield_fact_data'!AM14</f>
        <v>10.66</v>
      </c>
      <c r="F16" s="26">
        <f t="shared" si="0"/>
        <v>9.65</v>
      </c>
      <c r="G16" s="26">
        <f t="shared" si="1"/>
        <v>10.15</v>
      </c>
      <c r="H16" s="28">
        <f t="shared" si="2"/>
        <v>10.413763233878731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9FF1-7EE9-4577-A963-D09AD54DB53C}">
  <dimension ref="A2:G82"/>
  <sheetViews>
    <sheetView showGridLines="0" workbookViewId="0">
      <selection activeCell="C10" sqref="C10"/>
    </sheetView>
  </sheetViews>
  <sheetFormatPr defaultRowHeight="10.199999999999999" outlineLevelRow="1" x14ac:dyDescent="0.2"/>
  <cols>
    <col min="1" max="1" width="8.88671875" style="5"/>
    <col min="2" max="2" width="16" style="5" customWidth="1"/>
    <col min="3" max="3" width="11.5546875" style="5" bestFit="1" customWidth="1"/>
    <col min="4" max="5" width="8.88671875" style="5"/>
    <col min="6" max="7" width="10.33203125" style="5" customWidth="1"/>
    <col min="8" max="16384" width="8.88671875" style="5"/>
  </cols>
  <sheetData>
    <row r="2" spans="2:6" s="39" customFormat="1" x14ac:dyDescent="0.2">
      <c r="B2" s="40" t="s">
        <v>72</v>
      </c>
    </row>
    <row r="5" spans="2:6" x14ac:dyDescent="0.2">
      <c r="B5" s="7" t="s">
        <v>80</v>
      </c>
      <c r="F5" s="7" t="s">
        <v>81</v>
      </c>
    </row>
    <row r="24" spans="1:7" ht="20.399999999999999" x14ac:dyDescent="0.2">
      <c r="B24" s="3" t="s">
        <v>1</v>
      </c>
      <c r="C24" s="4">
        <f>'Treasury Yield_calc'!C6</f>
        <v>0.03</v>
      </c>
    </row>
    <row r="25" spans="1:7" x14ac:dyDescent="0.2">
      <c r="B25" s="3" t="s">
        <v>79</v>
      </c>
      <c r="C25" s="33">
        <f>'Treasury Yield_calc'!C8</f>
        <v>10300</v>
      </c>
    </row>
    <row r="26" spans="1:7" ht="20.399999999999999" x14ac:dyDescent="0.2">
      <c r="B26" s="29" t="s">
        <v>6</v>
      </c>
      <c r="C26" s="8">
        <f>'Treasury Yield_calc'!C14</f>
        <v>1.9704433497536946E-2</v>
      </c>
    </row>
    <row r="27" spans="1:7" ht="20.399999999999999" hidden="1" outlineLevel="1" x14ac:dyDescent="0.2">
      <c r="B27" s="16" t="s">
        <v>78</v>
      </c>
      <c r="C27" s="8">
        <f>XIRR(D32:D38,A32:A38)</f>
        <v>3.0198684334754942E-2</v>
      </c>
    </row>
    <row r="28" spans="1:7" collapsed="1" x14ac:dyDescent="0.2"/>
    <row r="31" spans="1:7" s="37" customFormat="1" ht="20.399999999999999" x14ac:dyDescent="0.3">
      <c r="B31" s="37" t="s">
        <v>73</v>
      </c>
      <c r="C31" s="37" t="s">
        <v>74</v>
      </c>
      <c r="D31" s="37" t="s">
        <v>75</v>
      </c>
      <c r="E31" s="37" t="s">
        <v>76</v>
      </c>
      <c r="F31" s="38" t="s">
        <v>82</v>
      </c>
      <c r="G31" s="38" t="s">
        <v>83</v>
      </c>
    </row>
    <row r="32" spans="1:7" s="7" customFormat="1" hidden="1" outlineLevel="1" x14ac:dyDescent="0.2">
      <c r="A32" s="30">
        <v>43466</v>
      </c>
      <c r="D32" s="31">
        <f>-'Treasury Yield_calc'!C7</f>
        <v>-10000</v>
      </c>
    </row>
    <row r="33" spans="1:7" collapsed="1" x14ac:dyDescent="0.2">
      <c r="A33" s="30">
        <f>EOMONTH(A32,5)+1</f>
        <v>43647</v>
      </c>
      <c r="B33" s="5">
        <v>1</v>
      </c>
      <c r="C33" s="5">
        <v>0.5</v>
      </c>
      <c r="D33" s="32">
        <f>-$D$32*$C$24/2</f>
        <v>150</v>
      </c>
      <c r="E33" s="34">
        <f>D33/(1+$C$26/2)^B33</f>
        <v>148.53658536585365</v>
      </c>
      <c r="F33" s="35">
        <f>C33/$C$25*E33</f>
        <v>7.2105138527113425E-3</v>
      </c>
      <c r="G33" s="36">
        <f>D33*EXP(-$C$26*C33)/$C$25*C33</f>
        <v>7.210166194254632E-3</v>
      </c>
    </row>
    <row r="34" spans="1:7" x14ac:dyDescent="0.2">
      <c r="A34" s="30">
        <f>EOMONTH(A33,5)+1</f>
        <v>43831</v>
      </c>
      <c r="B34" s="5">
        <v>2</v>
      </c>
      <c r="C34" s="5">
        <f>C33+0.5</f>
        <v>1</v>
      </c>
      <c r="D34" s="32">
        <f>-$D$32*$C$24/2</f>
        <v>150</v>
      </c>
      <c r="E34" s="34">
        <f t="shared" ref="E34:E38" si="0">D34/(1+$C$26/2)^B34</f>
        <v>147.08744794765022</v>
      </c>
      <c r="F34" s="35">
        <f t="shared" ref="F34:F38" si="1">C34/$C$25*E34</f>
        <v>1.4280334752199052E-2</v>
      </c>
      <c r="G34" s="36">
        <f t="shared" ref="G34:G38" si="2">D34*EXP(-$C$26*C34)/$C$25*C34</f>
        <v>1.4278957718729463E-2</v>
      </c>
    </row>
    <row r="35" spans="1:7" x14ac:dyDescent="0.2">
      <c r="A35" s="30">
        <f t="shared" ref="A35:A38" si="3">EOMONTH(A34,5)+1</f>
        <v>44013</v>
      </c>
      <c r="B35" s="5">
        <v>3</v>
      </c>
      <c r="C35" s="5">
        <f t="shared" ref="C35:C38" si="4">C34+0.5</f>
        <v>1.5</v>
      </c>
      <c r="D35" s="32">
        <f>-$D$32*$C$24/2</f>
        <v>150</v>
      </c>
      <c r="E35" s="34">
        <f t="shared" si="0"/>
        <v>145.65244845547801</v>
      </c>
      <c r="F35" s="35">
        <f t="shared" si="1"/>
        <v>2.121152161972981E-2</v>
      </c>
      <c r="G35" s="36">
        <f t="shared" si="2"/>
        <v>2.1208453595951526E-2</v>
      </c>
    </row>
    <row r="36" spans="1:7" x14ac:dyDescent="0.2">
      <c r="A36" s="30">
        <f t="shared" si="3"/>
        <v>44197</v>
      </c>
      <c r="B36" s="5">
        <v>4</v>
      </c>
      <c r="C36" s="5">
        <f t="shared" si="4"/>
        <v>2</v>
      </c>
      <c r="D36" s="32">
        <f>-$D$32*$C$24/2</f>
        <v>150</v>
      </c>
      <c r="E36" s="34">
        <f t="shared" si="0"/>
        <v>144.23144895835142</v>
      </c>
      <c r="F36" s="35">
        <f t="shared" si="1"/>
        <v>2.8006106593854645E-2</v>
      </c>
      <c r="G36" s="36">
        <f t="shared" si="2"/>
        <v>2.8000705671901552E-2</v>
      </c>
    </row>
    <row r="37" spans="1:7" x14ac:dyDescent="0.2">
      <c r="A37" s="30">
        <f t="shared" si="3"/>
        <v>44378</v>
      </c>
      <c r="B37" s="5">
        <v>5</v>
      </c>
      <c r="C37" s="5">
        <f t="shared" si="4"/>
        <v>2.5</v>
      </c>
      <c r="D37" s="32">
        <f>-$D$32*$C$24/2</f>
        <v>150</v>
      </c>
      <c r="E37" s="34">
        <f t="shared" si="0"/>
        <v>142.82431287095287</v>
      </c>
      <c r="F37" s="35">
        <f t="shared" si="1"/>
        <v>3.4666095357027395E-2</v>
      </c>
      <c r="G37" s="36">
        <f t="shared" si="2"/>
        <v>3.4657738949057167E-2</v>
      </c>
    </row>
    <row r="38" spans="1:7" x14ac:dyDescent="0.2">
      <c r="A38" s="30">
        <f t="shared" si="3"/>
        <v>44562</v>
      </c>
      <c r="B38" s="5">
        <v>6</v>
      </c>
      <c r="C38" s="5">
        <f t="shared" si="4"/>
        <v>3</v>
      </c>
      <c r="D38" s="32">
        <f>-$D$32*$C$24/2-D32</f>
        <v>10150</v>
      </c>
      <c r="E38" s="34">
        <f t="shared" si="0"/>
        <v>9570.1579009741399</v>
      </c>
      <c r="F38" s="35">
        <f t="shared" si="1"/>
        <v>2.7874246313516915</v>
      </c>
      <c r="G38" s="36">
        <f t="shared" si="2"/>
        <v>2.7866183462833893</v>
      </c>
    </row>
    <row r="39" spans="1:7" ht="13.2" x14ac:dyDescent="0.25">
      <c r="E39" s="41" t="s">
        <v>77</v>
      </c>
      <c r="F39" s="43">
        <f>SUM(F33:F38)</f>
        <v>2.8927992035272139</v>
      </c>
      <c r="G39" s="44">
        <f>SUM(G33:G38)</f>
        <v>2.8919743684132837</v>
      </c>
    </row>
    <row r="41" spans="1:7" s="39" customFormat="1" x14ac:dyDescent="0.2">
      <c r="B41" s="39" t="s">
        <v>84</v>
      </c>
    </row>
    <row r="82" spans="2:4" ht="13.2" x14ac:dyDescent="0.25">
      <c r="B82" s="41" t="s">
        <v>85</v>
      </c>
      <c r="C82" s="42">
        <f>F39/(1+C26/COUNT(C33:C34))</f>
        <v>2.8645767722732898</v>
      </c>
      <c r="D82" s="41" t="s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Treasury Yield_calc</vt:lpstr>
      <vt:lpstr>Treasury Yield_fact_data</vt:lpstr>
      <vt:lpstr>Treasury Yield_fact_graphs</vt:lpstr>
      <vt:lpstr>Duration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dcterms:created xsi:type="dcterms:W3CDTF">2015-06-05T18:17:20Z</dcterms:created>
  <dcterms:modified xsi:type="dcterms:W3CDTF">2023-03-13T16:17:28Z</dcterms:modified>
</cp:coreProperties>
</file>