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5. Interest rate risk/"/>
    </mc:Choice>
  </mc:AlternateContent>
  <xr:revisionPtr revIDLastSave="866" documentId="11_F25DC773A252ABDACC10484E899953EA5BDE58F9" xr6:coauthVersionLast="47" xr6:coauthVersionMax="47" xr10:uidLastSave="{A4FAD656-ED69-4CED-AFBD-0B364534E242}"/>
  <bookViews>
    <workbookView xWindow="-108" yWindow="-108" windowWidth="23256" windowHeight="12576" activeTab="1" xr2:uid="{00000000-000D-0000-FFFF-FFFF00000000}"/>
  </bookViews>
  <sheets>
    <sheet name="FV of optionalities" sheetId="2" r:id="rId1"/>
    <sheet name="pricing of optionalities" sheetId="1" r:id="rId2"/>
  </sheets>
  <externalReferences>
    <externalReference r:id="rId3"/>
  </externalReferences>
  <definedNames>
    <definedName name="DividendYield">[1]FV_option_BS!$B$8</definedName>
    <definedName name="ExercisePrice">[1]FV_option_BS!#REF!</definedName>
    <definedName name="RiskFreeRate">[1]FV_option_BS!$B$6</definedName>
    <definedName name="sigma">[1]FV_option_BS!$B$7</definedName>
    <definedName name="solver_adj" localSheetId="1" hidden="1">'pricing of optionalities'!$D$14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'pricing of optionalities'!$C$16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  <definedName name="SpotPrice">[1]FV_option_BS!$B$4</definedName>
    <definedName name="TimeToMaturity">[1]FV_option_BS!$B$9</definedName>
  </definedNames>
  <calcPr calcId="191029" calcMode="manual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C14" i="1" l="1"/>
  <c r="H5" i="1"/>
  <c r="G5" i="1"/>
  <c r="G7" i="1" s="1"/>
  <c r="B10" i="2"/>
  <c r="B9" i="2"/>
  <c r="J13" i="2"/>
  <c r="E20" i="2"/>
  <c r="E19" i="2"/>
  <c r="F12" i="2" s="1"/>
  <c r="K12" i="2" s="1"/>
  <c r="D19" i="2"/>
  <c r="D20" i="2"/>
  <c r="G9" i="2" l="1"/>
  <c r="C12" i="1"/>
  <c r="G13" i="2"/>
  <c r="H13" i="2" s="1"/>
  <c r="H12" i="2"/>
  <c r="H9" i="2"/>
  <c r="F10" i="2"/>
  <c r="H10" i="2" s="1"/>
  <c r="K13" i="2" l="1"/>
  <c r="K9" i="2"/>
  <c r="H6" i="1" s="1"/>
  <c r="K10" i="2"/>
  <c r="H7" i="1" l="1"/>
  <c r="C15" i="1"/>
  <c r="C16" i="1" s="1"/>
</calcChain>
</file>

<file path=xl/sharedStrings.xml><?xml version="1.0" encoding="utf-8"?>
<sst xmlns="http://schemas.openxmlformats.org/spreadsheetml/2006/main" count="47" uniqueCount="45">
  <si>
    <t>Loan</t>
  </si>
  <si>
    <t>Optionality 2 - committed line utilization</t>
  </si>
  <si>
    <t>Original interest rates:</t>
  </si>
  <si>
    <t xml:space="preserve">1 year Loan </t>
  </si>
  <si>
    <t>1 year Deposit</t>
  </si>
  <si>
    <t>Principal rub</t>
  </si>
  <si>
    <t>Original interest rates</t>
  </si>
  <si>
    <t>1% downshift</t>
  </si>
  <si>
    <t>1% upshift</t>
  </si>
  <si>
    <t>Comment</t>
  </si>
  <si>
    <t>As share of NII</t>
  </si>
  <si>
    <t>Optionality 5 - FX conversion</t>
  </si>
  <si>
    <t xml:space="preserve">Optionality 6 - Floating interest rate treshold </t>
  </si>
  <si>
    <t>Alternative cost (CF in case of "option" realization)</t>
  </si>
  <si>
    <t>Deposit</t>
  </si>
  <si>
    <t>Optionality 3 - deposit withdrawal (350)</t>
  </si>
  <si>
    <t>Optionality 4 - replenishment of deposits (250)</t>
  </si>
  <si>
    <t>Probability of scenario</t>
  </si>
  <si>
    <t>Other for loan</t>
  </si>
  <si>
    <t xml:space="preserve">Borrower utilize credit line using lower interest rate, bank forced to provide loan with rate lower than market </t>
  </si>
  <si>
    <t>Borrower repay ahead of schedule, bank forced to issue new loan with the rate lower than original</t>
  </si>
  <si>
    <t>Depositor withdraw money to put it into deposits with higher rates than market offers, bank forced to attract deposits which are more expensive than original contract</t>
  </si>
  <si>
    <t>Depositor put money on the same deposit, bank forced to pay on this deposit higher rate than market</t>
  </si>
  <si>
    <t>Contractual terms</t>
  </si>
  <si>
    <t>Nominal</t>
  </si>
  <si>
    <t>Commited but not itilized line</t>
  </si>
  <si>
    <t>CF incl optinalities</t>
  </si>
  <si>
    <t>Duration (years)</t>
  </si>
  <si>
    <t>Interest rate - no optionalities</t>
  </si>
  <si>
    <t>Interest rate - optionalities incl</t>
  </si>
  <si>
    <t>CF - no optionalities</t>
  </si>
  <si>
    <t>Optionality 1 - prepayment of loan</t>
  </si>
  <si>
    <t>Interest and principal repayed in the end of the contract</t>
  </si>
  <si>
    <t>EIR (effective interest rate) - no optionalities</t>
  </si>
  <si>
    <t>EIR - optionalities incl</t>
  </si>
  <si>
    <t>Annual NII</t>
  </si>
  <si>
    <t>Amount which can be repayed earlier</t>
  </si>
  <si>
    <t>The same</t>
  </si>
  <si>
    <t>FV of option</t>
  </si>
  <si>
    <t>Calc of proxy FV of imbeded option</t>
  </si>
  <si>
    <t>Interest</t>
  </si>
  <si>
    <t>optionality</t>
  </si>
  <si>
    <t xml:space="preserve"> </t>
  </si>
  <si>
    <t>PL</t>
  </si>
  <si>
    <t xml:space="preserve"> I. When we speak about optionalities FV of these options can be only negative
 II. There are 2 parts in a such calculations: 
     1. the shape of interest rate curve / level of interest rates   
     2. the rationality of the clients (wholesale are more rationale than retail)
 III. We can use for calculations best estimate scenario (optimize risk-return strategy), severe but plausible scenario (minimize risk strategy) or neglect embedded derivative in pricing at all (maximize profitability strategy)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</si>
</sst>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Segoe UI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 wrapText="1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43" fontId="3" fillId="0" borderId="0" xfId="2" applyFont="1"/>
    <xf numFmtId="14" fontId="3" fillId="0" borderId="0" xfId="0" applyNumberFormat="1" applyFont="1"/>
    <xf numFmtId="167" fontId="2" fillId="0" borderId="0" xfId="2" applyNumberFormat="1" applyFont="1" applyAlignment="1">
      <alignment vertical="center"/>
    </xf>
    <xf numFmtId="43" fontId="3" fillId="0" borderId="0" xfId="0" applyNumberFormat="1" applyFont="1"/>
    <xf numFmtId="167" fontId="3" fillId="0" borderId="0" xfId="2" applyNumberFormat="1" applyFont="1"/>
    <xf numFmtId="10" fontId="3" fillId="0" borderId="0" xfId="3" applyNumberFormat="1" applyFont="1"/>
    <xf numFmtId="10" fontId="3" fillId="0" borderId="0" xfId="0" applyNumberFormat="1" applyFont="1"/>
    <xf numFmtId="10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67" fontId="3" fillId="0" borderId="0" xfId="2" applyNumberFormat="1" applyFont="1" applyFill="1" applyAlignment="1">
      <alignment vertical="center"/>
    </xf>
    <xf numFmtId="166" fontId="3" fillId="0" borderId="0" xfId="3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167" fontId="2" fillId="0" borderId="0" xfId="2" applyNumberFormat="1" applyFont="1" applyFill="1" applyAlignment="1">
      <alignment vertical="center"/>
    </xf>
    <xf numFmtId="43" fontId="3" fillId="0" borderId="0" xfId="2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2" fillId="0" borderId="0" xfId="3" applyNumberFormat="1" applyFont="1"/>
    <xf numFmtId="0" fontId="5" fillId="0" borderId="0" xfId="0" applyFont="1"/>
    <xf numFmtId="167" fontId="5" fillId="0" borderId="0" xfId="0" applyNumberFormat="1" applyFont="1"/>
    <xf numFmtId="166" fontId="2" fillId="0" borderId="0" xfId="0" applyNumberFormat="1" applyFont="1"/>
  </cellXfs>
  <cellStyles count="4">
    <cellStyle name="Comma" xfId="2" builtinId="3"/>
    <cellStyle name="Comma 2" xfId="1" xr:uid="{483CEE69-9438-4CE2-BA9D-9913234D13F3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%20&#1087;&#1072;&#1087;&#1082;&#1072;%20(2)/Teaching/3.%20Market%20risk%20of%20trading%20book/3.1%20Fin%20instruments%20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and PL general example"/>
      <sheetName val="FV and PL_forward"/>
      <sheetName val="PL after expiration_options"/>
      <sheetName val="FV_option"/>
      <sheetName val="FV_option_BS"/>
      <sheetName val="FV and PL int rate swap"/>
      <sheetName val="Interest accrual"/>
      <sheetName val="LIBOR USD"/>
      <sheetName val="FV_option_BlackSholes"/>
    </sheetNames>
    <sheetDataSet>
      <sheetData sheetId="0"/>
      <sheetData sheetId="1"/>
      <sheetData sheetId="2">
        <row r="12">
          <cell r="AH12" t="str">
            <v>PL at settlement combined option</v>
          </cell>
        </row>
      </sheetData>
      <sheetData sheetId="3"/>
      <sheetData sheetId="4">
        <row r="4">
          <cell r="B4">
            <v>2000</v>
          </cell>
        </row>
        <row r="6">
          <cell r="B6">
            <v>0.06</v>
          </cell>
        </row>
        <row r="7">
          <cell r="B7">
            <v>0.15</v>
          </cell>
        </row>
        <row r="8">
          <cell r="B8">
            <v>0.03</v>
          </cell>
        </row>
        <row r="9">
          <cell r="B9">
            <v>2</v>
          </cell>
        </row>
      </sheetData>
      <sheetData sheetId="5"/>
      <sheetData sheetId="6">
        <row r="7">
          <cell r="C7" t="str">
            <v>Simple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89D8-6F27-400F-9291-75B1464EA5BD}">
  <dimension ref="A1:Q20"/>
  <sheetViews>
    <sheetView zoomScale="90" zoomScaleNormal="90" workbookViewId="0">
      <selection activeCell="I2" sqref="I2"/>
    </sheetView>
  </sheetViews>
  <sheetFormatPr defaultRowHeight="10.199999999999999" x14ac:dyDescent="0.3"/>
  <cols>
    <col min="1" max="1" width="6.5546875" style="2" customWidth="1"/>
    <col min="2" max="2" width="5" style="2" customWidth="1"/>
    <col min="3" max="3" width="26.5546875" style="16" customWidth="1"/>
    <col min="4" max="4" width="12.44140625" style="2" bestFit="1" customWidth="1"/>
    <col min="5" max="5" width="16.5546875" style="2" bestFit="1" customWidth="1"/>
    <col min="6" max="7" width="13" style="2" customWidth="1"/>
    <col min="8" max="8" width="14" style="2" bestFit="1" customWidth="1"/>
    <col min="9" max="9" width="48.88671875" style="16" customWidth="1"/>
    <col min="10" max="11" width="13.77734375" style="2" customWidth="1"/>
    <col min="12" max="12" width="40.77734375" style="2" customWidth="1"/>
    <col min="13" max="14" width="10" style="2" customWidth="1"/>
    <col min="15" max="15" width="10" style="5" customWidth="1"/>
    <col min="16" max="16" width="10" style="2" customWidth="1"/>
    <col min="17" max="17" width="10" style="6" customWidth="1"/>
    <col min="18" max="18" width="10" style="2" customWidth="1"/>
    <col min="19" max="16384" width="8.88671875" style="2"/>
  </cols>
  <sheetData>
    <row r="1" spans="1:17" x14ac:dyDescent="0.3">
      <c r="A1" s="2" t="s">
        <v>42</v>
      </c>
      <c r="F1" s="28"/>
      <c r="G1" s="28"/>
      <c r="H1" s="28"/>
      <c r="I1" s="29"/>
      <c r="J1" s="28"/>
      <c r="K1" s="28"/>
    </row>
    <row r="2" spans="1:17" ht="132" x14ac:dyDescent="0.3">
      <c r="C2" s="2"/>
      <c r="F2" s="28"/>
      <c r="G2" s="28"/>
      <c r="H2" s="28"/>
      <c r="I2" s="39" t="s">
        <v>44</v>
      </c>
      <c r="J2" s="28"/>
      <c r="K2" s="28"/>
    </row>
    <row r="3" spans="1:17" x14ac:dyDescent="0.3">
      <c r="F3" s="28"/>
      <c r="G3" s="28"/>
      <c r="H3" s="28"/>
      <c r="I3" s="29"/>
      <c r="J3" s="28"/>
      <c r="K3" s="28"/>
    </row>
    <row r="4" spans="1:17" x14ac:dyDescent="0.3">
      <c r="D4" s="3" t="s">
        <v>35</v>
      </c>
      <c r="E4" s="20">
        <f>(D8*E8-D11*E11)</f>
        <v>50</v>
      </c>
      <c r="F4" s="28"/>
      <c r="G4" s="28"/>
      <c r="H4" s="28"/>
      <c r="I4" s="29"/>
      <c r="J4" s="28"/>
      <c r="K4" s="28"/>
    </row>
    <row r="5" spans="1:17" x14ac:dyDescent="0.3">
      <c r="F5" s="28"/>
      <c r="G5" s="28"/>
      <c r="H5" s="28"/>
      <c r="I5" s="29"/>
      <c r="J5" s="28"/>
      <c r="K5" s="28"/>
    </row>
    <row r="6" spans="1:17" s="12" customFormat="1" x14ac:dyDescent="0.3">
      <c r="C6" s="15"/>
      <c r="F6" s="40" t="s">
        <v>13</v>
      </c>
      <c r="G6" s="40"/>
      <c r="H6" s="40"/>
      <c r="I6" s="30"/>
      <c r="J6" s="40" t="s">
        <v>39</v>
      </c>
      <c r="K6" s="40"/>
      <c r="O6" s="13"/>
      <c r="Q6" s="14"/>
    </row>
    <row r="7" spans="1:17" s="15" customFormat="1" ht="20.399999999999999" x14ac:dyDescent="0.3">
      <c r="C7" s="15" t="s">
        <v>2</v>
      </c>
      <c r="D7" s="15" t="s">
        <v>5</v>
      </c>
      <c r="E7" s="15" t="s">
        <v>6</v>
      </c>
      <c r="F7" s="30" t="s">
        <v>8</v>
      </c>
      <c r="G7" s="30" t="s">
        <v>7</v>
      </c>
      <c r="H7" s="30" t="s">
        <v>10</v>
      </c>
      <c r="I7" s="30" t="s">
        <v>9</v>
      </c>
      <c r="J7" s="30" t="s">
        <v>17</v>
      </c>
      <c r="K7" s="30" t="s">
        <v>38</v>
      </c>
      <c r="O7" s="13"/>
      <c r="Q7" s="13"/>
    </row>
    <row r="8" spans="1:17" s="3" customFormat="1" x14ac:dyDescent="0.3">
      <c r="C8" s="11" t="s">
        <v>3</v>
      </c>
      <c r="D8" s="3">
        <v>1000</v>
      </c>
      <c r="E8" s="10">
        <v>0.14000000000000001</v>
      </c>
      <c r="F8" s="31"/>
      <c r="G8" s="31"/>
      <c r="H8" s="31"/>
      <c r="I8" s="32"/>
      <c r="J8" s="31"/>
      <c r="K8" s="31"/>
      <c r="O8" s="9"/>
      <c r="Q8" s="7"/>
    </row>
    <row r="9" spans="1:17" ht="20.399999999999999" x14ac:dyDescent="0.3">
      <c r="B9" s="2">
        <f>'pricing of optionalities'!C7</f>
        <v>600</v>
      </c>
      <c r="C9" s="27" t="s">
        <v>31</v>
      </c>
      <c r="E9" s="4"/>
      <c r="F9" s="33"/>
      <c r="G9" s="33">
        <f>B9*(D20-E8)</f>
        <v>-6.0000000000000053</v>
      </c>
      <c r="H9" s="34">
        <f>G9/$E$4</f>
        <v>-0.12000000000000011</v>
      </c>
      <c r="I9" s="29" t="s">
        <v>20</v>
      </c>
      <c r="J9" s="35">
        <v>0.1</v>
      </c>
      <c r="K9" s="33">
        <f>G9*J9</f>
        <v>-0.60000000000000053</v>
      </c>
    </row>
    <row r="10" spans="1:17" ht="20.399999999999999" x14ac:dyDescent="0.3">
      <c r="B10" s="2">
        <f>'pricing of optionalities'!C8</f>
        <v>1000</v>
      </c>
      <c r="C10" s="27" t="s">
        <v>1</v>
      </c>
      <c r="E10" s="4"/>
      <c r="F10" s="33">
        <f>(E8-D19)*B10</f>
        <v>-10.000000000000009</v>
      </c>
      <c r="G10" s="33"/>
      <c r="H10" s="34">
        <f>F10/$E$4</f>
        <v>-0.20000000000000018</v>
      </c>
      <c r="I10" s="29" t="s">
        <v>19</v>
      </c>
      <c r="J10" s="35">
        <v>0.12</v>
      </c>
      <c r="K10" s="33">
        <f>F10*J10</f>
        <v>-1.2000000000000011</v>
      </c>
      <c r="L10"/>
    </row>
    <row r="11" spans="1:17" s="3" customFormat="1" ht="13.2" x14ac:dyDescent="0.3">
      <c r="C11" s="11" t="s">
        <v>4</v>
      </c>
      <c r="D11" s="3">
        <v>900</v>
      </c>
      <c r="E11" s="10">
        <v>0.1</v>
      </c>
      <c r="F11" s="36"/>
      <c r="G11" s="36"/>
      <c r="H11" s="31"/>
      <c r="I11" s="32"/>
      <c r="J11" s="31"/>
      <c r="K11" s="36"/>
      <c r="L11" s="38"/>
      <c r="O11" s="9"/>
      <c r="Q11" s="7"/>
    </row>
    <row r="12" spans="1:17" ht="30.6" x14ac:dyDescent="0.3">
      <c r="C12" s="27" t="s">
        <v>15</v>
      </c>
      <c r="E12" s="4"/>
      <c r="F12" s="33">
        <f>(E19-E11)*-350</f>
        <v>-3.4999999999999982</v>
      </c>
      <c r="G12" s="33"/>
      <c r="H12" s="34">
        <f>F12/$E$4</f>
        <v>-6.9999999999999965E-2</v>
      </c>
      <c r="I12" s="29" t="s">
        <v>21</v>
      </c>
      <c r="J12" s="35">
        <v>0.12</v>
      </c>
      <c r="K12" s="33">
        <f>F12*J12</f>
        <v>-0.41999999999999976</v>
      </c>
    </row>
    <row r="13" spans="1:17" ht="20.399999999999999" x14ac:dyDescent="0.3">
      <c r="C13" s="27" t="s">
        <v>16</v>
      </c>
      <c r="E13" s="4"/>
      <c r="F13" s="33"/>
      <c r="G13" s="33">
        <f>(E19-E11)*-250</f>
        <v>-2.4999999999999987</v>
      </c>
      <c r="H13" s="34">
        <f>G13/$E$4</f>
        <v>-4.9999999999999975E-2</v>
      </c>
      <c r="I13" s="29" t="s">
        <v>22</v>
      </c>
      <c r="J13" s="35">
        <f>J9</f>
        <v>0.1</v>
      </c>
      <c r="K13" s="33">
        <f>G13*J13</f>
        <v>-0.24999999999999989</v>
      </c>
    </row>
    <row r="14" spans="1:17" x14ac:dyDescent="0.3">
      <c r="C14" s="11" t="s">
        <v>18</v>
      </c>
      <c r="E14" s="4"/>
      <c r="F14" s="28"/>
      <c r="G14" s="28"/>
      <c r="H14" s="28"/>
      <c r="I14" s="29"/>
      <c r="J14" s="28"/>
      <c r="K14" s="37"/>
    </row>
    <row r="15" spans="1:17" x14ac:dyDescent="0.3">
      <c r="C15" s="26" t="s">
        <v>11</v>
      </c>
      <c r="D15" s="41" t="s">
        <v>37</v>
      </c>
      <c r="E15" s="41"/>
      <c r="F15" s="41"/>
      <c r="G15" s="41"/>
      <c r="H15" s="41"/>
      <c r="I15" s="41"/>
      <c r="J15" s="41"/>
      <c r="K15" s="41"/>
    </row>
    <row r="16" spans="1:17" ht="20.399999999999999" x14ac:dyDescent="0.3">
      <c r="C16" s="27" t="s">
        <v>12</v>
      </c>
      <c r="D16" s="41"/>
      <c r="E16" s="41"/>
      <c r="F16" s="41"/>
      <c r="G16" s="41"/>
      <c r="H16" s="41"/>
      <c r="I16" s="41"/>
      <c r="J16" s="41"/>
      <c r="K16" s="41"/>
    </row>
    <row r="18" spans="3:5" x14ac:dyDescent="0.3">
      <c r="D18" s="3" t="s">
        <v>0</v>
      </c>
      <c r="E18" s="3" t="s">
        <v>14</v>
      </c>
    </row>
    <row r="19" spans="3:5" x14ac:dyDescent="0.3">
      <c r="C19" s="11" t="s">
        <v>8</v>
      </c>
      <c r="D19" s="4">
        <f>E8+1%</f>
        <v>0.15000000000000002</v>
      </c>
      <c r="E19" s="4">
        <f>E11+1%</f>
        <v>0.11</v>
      </c>
    </row>
    <row r="20" spans="3:5" x14ac:dyDescent="0.3">
      <c r="C20" s="11" t="s">
        <v>7</v>
      </c>
      <c r="D20" s="4">
        <f>E8-1%</f>
        <v>0.13</v>
      </c>
      <c r="E20" s="4">
        <f>E11-1%</f>
        <v>9.0000000000000011E-2</v>
      </c>
    </row>
  </sheetData>
  <mergeCells count="3">
    <mergeCell ref="F6:H6"/>
    <mergeCell ref="J6:K6"/>
    <mergeCell ref="D15:K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7"/>
  <sheetViews>
    <sheetView tabSelected="1" zoomScale="90" zoomScaleNormal="90" workbookViewId="0">
      <selection activeCell="K13" sqref="K13"/>
    </sheetView>
  </sheetViews>
  <sheetFormatPr defaultRowHeight="10.199999999999999" outlineLevelRow="1" x14ac:dyDescent="0.2"/>
  <cols>
    <col min="1" max="1" width="8.88671875" style="1"/>
    <col min="2" max="2" width="33" style="1" customWidth="1"/>
    <col min="3" max="6" width="8.88671875" style="1"/>
    <col min="7" max="8" width="10.88671875" style="1" customWidth="1"/>
    <col min="9" max="16384" width="8.88671875" style="1"/>
  </cols>
  <sheetData>
    <row r="3" spans="2:9" s="8" customFormat="1" ht="20.399999999999999" x14ac:dyDescent="0.2">
      <c r="B3" s="3" t="s">
        <v>23</v>
      </c>
      <c r="C3" s="1"/>
      <c r="G3" s="15" t="s">
        <v>30</v>
      </c>
      <c r="H3" s="15" t="s">
        <v>26</v>
      </c>
    </row>
    <row r="4" spans="2:9" x14ac:dyDescent="0.2">
      <c r="B4" s="1" t="s">
        <v>24</v>
      </c>
      <c r="C4" s="1">
        <v>1000</v>
      </c>
      <c r="F4" s="19">
        <v>44197</v>
      </c>
      <c r="G4" s="22">
        <v>-1000</v>
      </c>
      <c r="H4" s="22">
        <v>-1000</v>
      </c>
    </row>
    <row r="5" spans="2:9" x14ac:dyDescent="0.2">
      <c r="B5" s="17" t="s">
        <v>28</v>
      </c>
      <c r="C5" s="45">
        <v>0.14000000000000001</v>
      </c>
      <c r="F5" s="19">
        <v>44562</v>
      </c>
      <c r="G5" s="22">
        <f>C4*(1+C5)</f>
        <v>1140.0000000000002</v>
      </c>
      <c r="H5" s="22">
        <f>C4*(1+D14)</f>
        <v>1141.8000041841904</v>
      </c>
      <c r="I5" s="1" t="s">
        <v>40</v>
      </c>
    </row>
    <row r="6" spans="2:9" x14ac:dyDescent="0.2">
      <c r="B6" s="1" t="s">
        <v>27</v>
      </c>
      <c r="C6" s="18">
        <v>2</v>
      </c>
      <c r="F6" s="19">
        <v>44562</v>
      </c>
      <c r="G6" s="1">
        <v>0</v>
      </c>
      <c r="H6" s="21">
        <f>SUM('FV of optionalities'!K9:K10)</f>
        <v>-1.8000000000000016</v>
      </c>
      <c r="I6" s="1" t="s">
        <v>41</v>
      </c>
    </row>
    <row r="7" spans="2:9" x14ac:dyDescent="0.2">
      <c r="B7" s="1" t="s">
        <v>36</v>
      </c>
      <c r="C7" s="2">
        <v>600</v>
      </c>
      <c r="F7" s="43" t="s">
        <v>43</v>
      </c>
      <c r="G7" s="44">
        <f>SUM(G4:G6)</f>
        <v>140.00000000000023</v>
      </c>
      <c r="H7" s="44">
        <f>SUM(H4:H6)</f>
        <v>140.00000418419035</v>
      </c>
    </row>
    <row r="8" spans="2:9" x14ac:dyDescent="0.2">
      <c r="B8" s="1" t="s">
        <v>25</v>
      </c>
      <c r="C8" s="2">
        <v>1000</v>
      </c>
    </row>
    <row r="9" spans="2:9" x14ac:dyDescent="0.2">
      <c r="B9" s="1" t="s">
        <v>32</v>
      </c>
    </row>
    <row r="12" spans="2:9" x14ac:dyDescent="0.2">
      <c r="B12" s="17" t="s">
        <v>29</v>
      </c>
      <c r="C12" s="42">
        <f>XIRR(H4:H5,F4:F5)</f>
        <v>0.14180000424385072</v>
      </c>
    </row>
    <row r="14" spans="2:9" hidden="1" outlineLevel="1" x14ac:dyDescent="0.2">
      <c r="B14" s="1" t="s">
        <v>33</v>
      </c>
      <c r="C14" s="23">
        <f>XIRR(G4:G6,F4:F6)</f>
        <v>0.14000000357627859</v>
      </c>
      <c r="D14" s="25">
        <v>0.14180000418419034</v>
      </c>
    </row>
    <row r="15" spans="2:9" hidden="1" outlineLevel="1" x14ac:dyDescent="0.2">
      <c r="B15" s="1" t="s">
        <v>34</v>
      </c>
      <c r="C15" s="23">
        <f>XIRR(H4:H6,F4:F6)</f>
        <v>0.14000000357627859</v>
      </c>
    </row>
    <row r="16" spans="2:9" hidden="1" outlineLevel="1" x14ac:dyDescent="0.2">
      <c r="C16" s="24">
        <f>C14-C15</f>
        <v>0</v>
      </c>
    </row>
    <row r="17" collapsed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FV of optionalities</vt:lpstr>
      <vt:lpstr>pricing of optionalities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STEPANCHENKO, D. (Dmitrii)</dc:creator>
  <cp:lastModifiedBy>STEPANCHENKO, D. (Dmitrii)</cp:lastModifiedBy>
  <dcterms:created xsi:type="dcterms:W3CDTF">2015-06-05T18:17:20Z</dcterms:created>
  <dcterms:modified xsi:type="dcterms:W3CDTF">2023-02-20T08:05:19Z</dcterms:modified>
</cp:coreProperties>
</file>