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ing-my.sharepoint.com/personal/dmitrii_stepanchenko_ing_com/Documents/Desktop/Teaching/Teaching/Risk-management in Bank/6. FX risk/"/>
    </mc:Choice>
  </mc:AlternateContent>
  <xr:revisionPtr revIDLastSave="404" documentId="13_ncr:1_{05C15329-C68E-4A0E-877F-7A7763FC211F}" xr6:coauthVersionLast="47" xr6:coauthVersionMax="47" xr10:uidLastSave="{47CB58E8-EB00-48E9-B290-594A55ACC1AC}"/>
  <bookViews>
    <workbookView xWindow="-108" yWindow="-108" windowWidth="23256" windowHeight="12576" activeTab="1" xr2:uid="{00000000-000D-0000-FFFF-FFFF00000000}"/>
  </bookViews>
  <sheets>
    <sheet name="OCP" sheetId="1" r:id="rId1"/>
    <sheet name="interest rate parity" sheetId="2" r:id="rId2"/>
  </sheets>
  <calcPr calcId="191029" iterate="1" iterateCount="5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  <c r="C29" i="2" l="1"/>
  <c r="C8" i="1"/>
  <c r="C22" i="2"/>
  <c r="C12" i="2"/>
  <c r="C10" i="2" l="1"/>
  <c r="D7" i="2"/>
  <c r="D10" i="2" s="1"/>
  <c r="C37" i="1"/>
  <c r="G8" i="1"/>
  <c r="G14" i="1" s="1"/>
  <c r="C9" i="1"/>
  <c r="H10" i="1"/>
  <c r="C12" i="1"/>
  <c r="D12" i="1" s="1"/>
  <c r="C10" i="1" l="1"/>
  <c r="D10" i="1" s="1"/>
  <c r="C24" i="1" s="1"/>
  <c r="H9" i="1"/>
  <c r="D11" i="1"/>
  <c r="C23" i="1"/>
  <c r="C14" i="1" l="1"/>
  <c r="C25" i="1"/>
  <c r="C18" i="2" s="1"/>
  <c r="C27" i="2" s="1"/>
  <c r="C32" i="2" s="1"/>
</calcChain>
</file>

<file path=xl/sharedStrings.xml><?xml version="1.0" encoding="utf-8"?>
<sst xmlns="http://schemas.openxmlformats.org/spreadsheetml/2006/main" count="66" uniqueCount="57">
  <si>
    <t>Asset</t>
  </si>
  <si>
    <t>Liability</t>
  </si>
  <si>
    <t>Loan (USD)</t>
  </si>
  <si>
    <t>Loan (RUB)</t>
  </si>
  <si>
    <t>Off balance</t>
  </si>
  <si>
    <t>Securities (USD)</t>
  </si>
  <si>
    <t>Deposit (USD)</t>
  </si>
  <si>
    <t>Deposit (RUB)</t>
  </si>
  <si>
    <t>Total</t>
  </si>
  <si>
    <t>RUB</t>
  </si>
  <si>
    <t>Nominal</t>
  </si>
  <si>
    <t>current rate USD/RUB</t>
  </si>
  <si>
    <t>Net position</t>
  </si>
  <si>
    <t>Short positions</t>
  </si>
  <si>
    <t>Long positions</t>
  </si>
  <si>
    <t>Long Forward (buy USD)</t>
  </si>
  <si>
    <t>Short Forward (sell USD)</t>
  </si>
  <si>
    <t>Gurantee in USD provided to third party</t>
  </si>
  <si>
    <t>CCF for the gurantee above</t>
  </si>
  <si>
    <t>Provision for USD loan</t>
  </si>
  <si>
    <t>Provision for RUB loan</t>
  </si>
  <si>
    <t>Equity</t>
  </si>
  <si>
    <t>USD</t>
  </si>
  <si>
    <t>EUR</t>
  </si>
  <si>
    <t>bln RUB</t>
  </si>
  <si>
    <t>CFH</t>
  </si>
  <si>
    <t>Other</t>
  </si>
  <si>
    <t>Balancing position</t>
  </si>
  <si>
    <t>For slides</t>
  </si>
  <si>
    <t>OCP calc</t>
  </si>
  <si>
    <t>FV</t>
  </si>
  <si>
    <t>Spot FX rate</t>
  </si>
  <si>
    <t>Nominal (PV)</t>
  </si>
  <si>
    <t>Interest rate (R)</t>
  </si>
  <si>
    <t>Maturity in years (t)</t>
  </si>
  <si>
    <t>Spot FX rate (S)</t>
  </si>
  <si>
    <t>Forward FX rate (F)</t>
  </si>
  <si>
    <t>Interest rate parity</t>
  </si>
  <si>
    <t>Price of OCP hedging using FX forwards</t>
  </si>
  <si>
    <t>the interest rates on the market</t>
  </si>
  <si>
    <t>Current OCP</t>
  </si>
  <si>
    <t xml:space="preserve"> = RUB/USD</t>
  </si>
  <si>
    <t>Break even point FX rate for hedge is</t>
  </si>
  <si>
    <t xml:space="preserve">The appropriate hedging position is short forward = obligation to sell the USD </t>
  </si>
  <si>
    <t>It means that if Bank earns on this hedge less than</t>
  </si>
  <si>
    <t>per each usd in the contract</t>
  </si>
  <si>
    <t>Sell price per contract</t>
  </si>
  <si>
    <t>For example:</t>
  </si>
  <si>
    <t>Alternative costs for the bank</t>
  </si>
  <si>
    <t>Nostro (USD)</t>
  </si>
  <si>
    <t>BTW how this Bank managed to have more FX assets than liabilites?</t>
  </si>
  <si>
    <t>Nominal of contract</t>
  </si>
  <si>
    <t>Spot FX rate at expiration date</t>
  </si>
  <si>
    <t>RUB/USD</t>
  </si>
  <si>
    <t xml:space="preserve">Bank will suffer alternative costs because </t>
  </si>
  <si>
    <t>Bank could sell USD at the beginning and earn more interest income by granting RUB loans.</t>
  </si>
  <si>
    <t>Hedging OCP with FX forwards has its price.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</si>
</sst>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_ * #,##0.0_ ;_ * \-#,##0.0_ ;_ * &quot;-&quot;?_ ;_ @_ "/>
    <numFmt numFmtId="168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NumberFormat="1" applyFont="1"/>
    <xf numFmtId="166" fontId="2" fillId="0" borderId="0" xfId="1" applyNumberFormat="1" applyFont="1"/>
    <xf numFmtId="166" fontId="3" fillId="0" borderId="0" xfId="1" applyNumberFormat="1" applyFont="1"/>
    <xf numFmtId="166" fontId="3" fillId="0" borderId="0" xfId="1" applyNumberFormat="1" applyFont="1" applyAlignment="1">
      <alignment horizontal="center" vertical="center"/>
    </xf>
    <xf numFmtId="9" fontId="2" fillId="0" borderId="0" xfId="0" applyNumberFormat="1" applyFont="1"/>
    <xf numFmtId="165" fontId="3" fillId="0" borderId="0" xfId="1" applyNumberFormat="1" applyFont="1"/>
    <xf numFmtId="0" fontId="3" fillId="2" borderId="0" xfId="0" applyFont="1" applyFill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168" fontId="2" fillId="0" borderId="1" xfId="0" applyNumberFormat="1" applyFont="1" applyBorder="1" applyAlignment="1">
      <alignment vertical="center"/>
    </xf>
    <xf numFmtId="167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i="1"/>
              <a:t>bln RUB</a:t>
            </a:r>
          </a:p>
        </c:rich>
      </c:tx>
      <c:layout>
        <c:manualLayout>
          <c:xMode val="edge"/>
          <c:yMode val="edge"/>
          <c:x val="3.1548556430446226E-2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OCP!$C$32</c:f>
              <c:strCache>
                <c:ptCount val="1"/>
                <c:pt idx="0">
                  <c:v>bln RUB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43-4297-9405-34C785FB4335}"/>
              </c:ext>
            </c:extLst>
          </c:dPt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N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443-4297-9405-34C785FB43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OCP!$B$33:$B$37</c:f>
              <c:strCache>
                <c:ptCount val="5"/>
                <c:pt idx="0">
                  <c:v>USD</c:v>
                </c:pt>
                <c:pt idx="1">
                  <c:v>EUR</c:v>
                </c:pt>
                <c:pt idx="2">
                  <c:v>CFH</c:v>
                </c:pt>
                <c:pt idx="3">
                  <c:v>Other</c:v>
                </c:pt>
                <c:pt idx="4">
                  <c:v>Balancing position</c:v>
                </c:pt>
              </c:strCache>
            </c:strRef>
          </c:cat>
          <c:val>
            <c:numRef>
              <c:f>OCP!$C$33:$C$37</c:f>
              <c:numCache>
                <c:formatCode>General</c:formatCode>
                <c:ptCount val="5"/>
                <c:pt idx="0">
                  <c:v>-15</c:v>
                </c:pt>
                <c:pt idx="1">
                  <c:v>30</c:v>
                </c:pt>
                <c:pt idx="2">
                  <c:v>5</c:v>
                </c:pt>
                <c:pt idx="3">
                  <c:v>3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3-4297-9405-34C785FB4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6150319"/>
        <c:axId val="1756151567"/>
      </c:barChart>
      <c:catAx>
        <c:axId val="1756150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756151567"/>
        <c:crosses val="autoZero"/>
        <c:auto val="1"/>
        <c:lblAlgn val="ctr"/>
        <c:lblOffset val="100"/>
        <c:noMultiLvlLbl val="0"/>
      </c:catAx>
      <c:valAx>
        <c:axId val="17561515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6150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110490</xdr:rowOff>
    </xdr:from>
    <xdr:to>
      <xdr:col>7</xdr:col>
      <xdr:colOff>38100</xdr:colOff>
      <xdr:row>59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A4BFA7-5F0B-D975-5558-8318BD22FF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7"/>
  <sheetViews>
    <sheetView workbookViewId="0">
      <selection activeCell="B27" sqref="B27"/>
    </sheetView>
  </sheetViews>
  <sheetFormatPr defaultRowHeight="10.199999999999999" x14ac:dyDescent="0.2"/>
  <cols>
    <col min="1" max="1" width="8.88671875" style="1"/>
    <col min="2" max="2" width="23.5546875" style="1" bestFit="1" customWidth="1"/>
    <col min="3" max="5" width="8.88671875" style="1"/>
    <col min="6" max="6" width="10" style="1" bestFit="1" customWidth="1"/>
    <col min="7" max="16384" width="8.88671875" style="1"/>
  </cols>
  <sheetData>
    <row r="2" spans="2:8" s="11" customFormat="1" x14ac:dyDescent="0.2">
      <c r="B2" s="11" t="s">
        <v>29</v>
      </c>
    </row>
    <row r="5" spans="2:8" x14ac:dyDescent="0.2">
      <c r="B5" s="1" t="s">
        <v>11</v>
      </c>
      <c r="C5" s="1">
        <v>70</v>
      </c>
    </row>
    <row r="7" spans="2:8" s="4" customFormat="1" x14ac:dyDescent="0.2">
      <c r="B7" s="3" t="s">
        <v>0</v>
      </c>
      <c r="C7" s="3" t="s">
        <v>9</v>
      </c>
      <c r="D7" s="3" t="s">
        <v>10</v>
      </c>
      <c r="E7" s="3"/>
      <c r="F7" s="3" t="s">
        <v>1</v>
      </c>
      <c r="G7" s="3" t="s">
        <v>9</v>
      </c>
      <c r="H7" s="3" t="s">
        <v>10</v>
      </c>
    </row>
    <row r="8" spans="2:8" s="4" customFormat="1" x14ac:dyDescent="0.2">
      <c r="B8" s="1" t="s">
        <v>49</v>
      </c>
      <c r="C8" s="5">
        <f>D8*C5</f>
        <v>350</v>
      </c>
      <c r="D8" s="5">
        <v>5</v>
      </c>
      <c r="E8" s="3"/>
      <c r="F8" s="1" t="s">
        <v>6</v>
      </c>
      <c r="G8" s="5">
        <f>C5*H8</f>
        <v>-3500</v>
      </c>
      <c r="H8" s="5">
        <v>-50</v>
      </c>
    </row>
    <row r="9" spans="2:8" x14ac:dyDescent="0.2">
      <c r="B9" s="1" t="s">
        <v>2</v>
      </c>
      <c r="C9" s="5">
        <f>D9*C5</f>
        <v>4900</v>
      </c>
      <c r="D9" s="5">
        <v>70</v>
      </c>
      <c r="F9" s="1" t="s">
        <v>7</v>
      </c>
      <c r="G9" s="5">
        <v>-1910</v>
      </c>
      <c r="H9" s="5">
        <f>G9</f>
        <v>-1910</v>
      </c>
    </row>
    <row r="10" spans="2:8" x14ac:dyDescent="0.2">
      <c r="B10" s="1" t="s">
        <v>19</v>
      </c>
      <c r="C10" s="5">
        <f>-C9*20%</f>
        <v>-980</v>
      </c>
      <c r="D10" s="5">
        <f>C10/C5</f>
        <v>-14</v>
      </c>
      <c r="F10" s="1" t="s">
        <v>21</v>
      </c>
      <c r="G10" s="5">
        <v>-1880</v>
      </c>
      <c r="H10" s="5">
        <f>G10</f>
        <v>-1880</v>
      </c>
    </row>
    <row r="11" spans="2:8" x14ac:dyDescent="0.2">
      <c r="B11" s="1" t="s">
        <v>3</v>
      </c>
      <c r="C11" s="5">
        <v>3600</v>
      </c>
      <c r="D11" s="5">
        <f>C11</f>
        <v>3600</v>
      </c>
    </row>
    <row r="12" spans="2:8" x14ac:dyDescent="0.2">
      <c r="B12" s="1" t="s">
        <v>20</v>
      </c>
      <c r="C12" s="5">
        <f>-C11*20%</f>
        <v>-720</v>
      </c>
      <c r="D12" s="5">
        <f>C12</f>
        <v>-720</v>
      </c>
      <c r="H12" s="6"/>
    </row>
    <row r="13" spans="2:8" x14ac:dyDescent="0.2">
      <c r="B13" s="1" t="s">
        <v>5</v>
      </c>
      <c r="C13" s="5">
        <v>140</v>
      </c>
      <c r="D13" s="5">
        <v>5</v>
      </c>
    </row>
    <row r="14" spans="2:8" s="2" customFormat="1" x14ac:dyDescent="0.2">
      <c r="B14" s="2" t="s">
        <v>8</v>
      </c>
      <c r="C14" s="10">
        <f>SUM(C8:C13)</f>
        <v>7290</v>
      </c>
      <c r="D14" s="10"/>
      <c r="F14" s="2" t="s">
        <v>8</v>
      </c>
      <c r="G14" s="10">
        <f>SUM(G8:G13)</f>
        <v>-7290</v>
      </c>
    </row>
    <row r="15" spans="2:8" x14ac:dyDescent="0.2">
      <c r="D15" s="6"/>
    </row>
    <row r="16" spans="2:8" x14ac:dyDescent="0.2">
      <c r="D16" s="6"/>
    </row>
    <row r="17" spans="2:4" x14ac:dyDescent="0.2">
      <c r="B17" s="2" t="s">
        <v>4</v>
      </c>
      <c r="C17" s="2"/>
      <c r="D17" s="8" t="s">
        <v>10</v>
      </c>
    </row>
    <row r="18" spans="2:4" x14ac:dyDescent="0.2">
      <c r="B18" s="1" t="s">
        <v>15</v>
      </c>
      <c r="D18" s="1">
        <v>4</v>
      </c>
    </row>
    <row r="19" spans="2:4" x14ac:dyDescent="0.2">
      <c r="B19" s="1" t="s">
        <v>16</v>
      </c>
      <c r="D19" s="1">
        <v>-2</v>
      </c>
    </row>
    <row r="20" spans="2:4" x14ac:dyDescent="0.2">
      <c r="B20" s="1" t="s">
        <v>17</v>
      </c>
      <c r="D20" s="1">
        <v>100</v>
      </c>
    </row>
    <row r="21" spans="2:4" x14ac:dyDescent="0.2">
      <c r="B21" s="1" t="s">
        <v>18</v>
      </c>
      <c r="D21" s="9">
        <v>0.03</v>
      </c>
    </row>
    <row r="23" spans="2:4" x14ac:dyDescent="0.2">
      <c r="B23" s="1" t="s">
        <v>13</v>
      </c>
      <c r="C23" s="6">
        <f>D19+H8</f>
        <v>-52</v>
      </c>
    </row>
    <row r="24" spans="2:4" x14ac:dyDescent="0.2">
      <c r="B24" s="1" t="s">
        <v>14</v>
      </c>
      <c r="C24" s="6">
        <f>D8+D9+D10+D13+D18+D20*D21</f>
        <v>73</v>
      </c>
    </row>
    <row r="25" spans="2:4" x14ac:dyDescent="0.2">
      <c r="B25" s="2" t="s">
        <v>12</v>
      </c>
      <c r="C25" s="7">
        <f>SUM(C23:C24)</f>
        <v>21</v>
      </c>
    </row>
    <row r="26" spans="2:4" x14ac:dyDescent="0.2">
      <c r="B26" s="2"/>
      <c r="C26" s="7"/>
    </row>
    <row r="27" spans="2:4" x14ac:dyDescent="0.2">
      <c r="B27" s="23" t="s">
        <v>50</v>
      </c>
      <c r="C27" s="7"/>
    </row>
    <row r="30" spans="2:4" s="11" customFormat="1" x14ac:dyDescent="0.2">
      <c r="B30" s="11" t="s">
        <v>28</v>
      </c>
    </row>
    <row r="32" spans="2:4" x14ac:dyDescent="0.2">
      <c r="C32" s="1" t="s">
        <v>24</v>
      </c>
    </row>
    <row r="33" spans="2:3" x14ac:dyDescent="0.2">
      <c r="B33" s="1" t="s">
        <v>22</v>
      </c>
      <c r="C33" s="1">
        <v>-15</v>
      </c>
    </row>
    <row r="34" spans="2:3" x14ac:dyDescent="0.2">
      <c r="B34" s="1" t="s">
        <v>23</v>
      </c>
      <c r="C34" s="1">
        <v>30</v>
      </c>
    </row>
    <row r="35" spans="2:3" x14ac:dyDescent="0.2">
      <c r="B35" s="1" t="s">
        <v>25</v>
      </c>
      <c r="C35" s="1">
        <v>5</v>
      </c>
    </row>
    <row r="36" spans="2:3" x14ac:dyDescent="0.2">
      <c r="B36" s="1" t="s">
        <v>26</v>
      </c>
      <c r="C36" s="1">
        <v>3</v>
      </c>
    </row>
    <row r="37" spans="2:3" x14ac:dyDescent="0.2">
      <c r="B37" s="1" t="s">
        <v>27</v>
      </c>
      <c r="C37" s="1">
        <f>SUM(C33:C36)</f>
        <v>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4098F-6A49-4EAB-87AF-F1BA05E9EA9A}">
  <dimension ref="B2:E32"/>
  <sheetViews>
    <sheetView showGridLines="0" tabSelected="1" topLeftCell="A2" zoomScale="110" zoomScaleNormal="110" workbookViewId="0">
      <selection activeCell="I24" sqref="I24"/>
    </sheetView>
  </sheetViews>
  <sheetFormatPr defaultRowHeight="10.199999999999999" x14ac:dyDescent="0.3"/>
  <cols>
    <col min="1" max="1" width="8.88671875" style="12"/>
    <col min="2" max="2" width="20.21875" style="12" customWidth="1"/>
    <col min="3" max="4" width="12.21875" style="12" customWidth="1"/>
    <col min="5" max="16384" width="8.88671875" style="12"/>
  </cols>
  <sheetData>
    <row r="2" spans="2:5" s="19" customFormat="1" x14ac:dyDescent="0.3">
      <c r="B2" s="19" t="s">
        <v>37</v>
      </c>
    </row>
    <row r="4" spans="2:5" x14ac:dyDescent="0.3">
      <c r="B4" s="12" t="s">
        <v>35</v>
      </c>
      <c r="C4" s="12">
        <v>70</v>
      </c>
      <c r="D4" s="12" t="s">
        <v>41</v>
      </c>
    </row>
    <row r="5" spans="2:5" x14ac:dyDescent="0.3">
      <c r="C5" s="13"/>
    </row>
    <row r="6" spans="2:5" x14ac:dyDescent="0.3">
      <c r="B6" s="14"/>
      <c r="C6" s="22" t="s">
        <v>9</v>
      </c>
      <c r="D6" s="22" t="s">
        <v>22</v>
      </c>
    </row>
    <row r="7" spans="2:5" x14ac:dyDescent="0.3">
      <c r="B7" s="14" t="s">
        <v>32</v>
      </c>
      <c r="C7" s="15">
        <v>7000</v>
      </c>
      <c r="D7" s="15">
        <f>C7/C4</f>
        <v>100</v>
      </c>
    </row>
    <row r="8" spans="2:5" x14ac:dyDescent="0.3">
      <c r="B8" s="14" t="s">
        <v>33</v>
      </c>
      <c r="C8" s="16">
        <v>0.105</v>
      </c>
      <c r="D8" s="16">
        <v>5.0000000000000001E-3</v>
      </c>
      <c r="E8" s="12" t="s">
        <v>39</v>
      </c>
    </row>
    <row r="9" spans="2:5" x14ac:dyDescent="0.3">
      <c r="B9" s="14" t="s">
        <v>34</v>
      </c>
      <c r="C9" s="14">
        <v>0.5</v>
      </c>
      <c r="D9" s="14">
        <v>0.5</v>
      </c>
    </row>
    <row r="10" spans="2:5" x14ac:dyDescent="0.3">
      <c r="B10" s="14" t="s">
        <v>30</v>
      </c>
      <c r="C10" s="15">
        <f>C7*(1+C8*C9)</f>
        <v>7367.5</v>
      </c>
      <c r="D10" s="15">
        <f>D7*(1+D8*D9)</f>
        <v>100.25</v>
      </c>
    </row>
    <row r="12" spans="2:5" x14ac:dyDescent="0.3">
      <c r="B12" s="13" t="s">
        <v>36</v>
      </c>
      <c r="C12" s="17">
        <f>C4*((1+C8*C9)/(1+D8*D9))</f>
        <v>73.491271820448873</v>
      </c>
    </row>
    <row r="16" spans="2:5" s="20" customFormat="1" x14ac:dyDescent="0.3">
      <c r="B16" s="19" t="s">
        <v>38</v>
      </c>
    </row>
    <row r="18" spans="2:4" x14ac:dyDescent="0.3">
      <c r="B18" s="12" t="s">
        <v>40</v>
      </c>
      <c r="C18" s="12">
        <f>OCP!C25</f>
        <v>21</v>
      </c>
    </row>
    <row r="19" spans="2:4" x14ac:dyDescent="0.3">
      <c r="B19" s="12" t="s">
        <v>43</v>
      </c>
    </row>
    <row r="21" spans="2:4" ht="21.6" customHeight="1" x14ac:dyDescent="0.3">
      <c r="B21" s="13" t="s">
        <v>42</v>
      </c>
      <c r="C21" s="17">
        <f>C4*((1+D8*D9)/(1+C8*C9))</f>
        <v>66.674584323040378</v>
      </c>
    </row>
    <row r="22" spans="2:4" ht="21" customHeight="1" x14ac:dyDescent="0.3">
      <c r="B22" s="13" t="s">
        <v>44</v>
      </c>
      <c r="C22" s="17">
        <f>C4-C21</f>
        <v>3.3254156769596221</v>
      </c>
      <c r="D22" s="12" t="s">
        <v>45</v>
      </c>
    </row>
    <row r="23" spans="2:4" x14ac:dyDescent="0.3">
      <c r="B23" s="12" t="s">
        <v>54</v>
      </c>
      <c r="C23" s="21"/>
    </row>
    <row r="24" spans="2:4" x14ac:dyDescent="0.3">
      <c r="B24" s="12" t="s">
        <v>55</v>
      </c>
      <c r="C24" s="21"/>
    </row>
    <row r="25" spans="2:4" x14ac:dyDescent="0.3">
      <c r="B25" s="13"/>
    </row>
    <row r="26" spans="2:4" x14ac:dyDescent="0.3">
      <c r="B26" s="18" t="s">
        <v>47</v>
      </c>
    </row>
    <row r="27" spans="2:4" x14ac:dyDescent="0.3">
      <c r="B27" s="12" t="s">
        <v>51</v>
      </c>
      <c r="C27" s="21">
        <f>C18</f>
        <v>21</v>
      </c>
      <c r="D27" s="12" t="s">
        <v>22</v>
      </c>
    </row>
    <row r="28" spans="2:4" x14ac:dyDescent="0.3">
      <c r="B28" s="12" t="s">
        <v>31</v>
      </c>
      <c r="C28" s="21">
        <v>70</v>
      </c>
      <c r="D28" s="12" t="s">
        <v>53</v>
      </c>
    </row>
    <row r="29" spans="2:4" x14ac:dyDescent="0.3">
      <c r="B29" s="12" t="s">
        <v>46</v>
      </c>
      <c r="C29" s="21">
        <f>C4*((1+D8*D9)/(1+C8*C9))</f>
        <v>66.674584323040378</v>
      </c>
      <c r="D29" s="12" t="s">
        <v>53</v>
      </c>
    </row>
    <row r="30" spans="2:4" x14ac:dyDescent="0.3">
      <c r="B30" s="12" t="s">
        <v>52</v>
      </c>
      <c r="C30" s="21">
        <v>69</v>
      </c>
      <c r="D30" s="12" t="s">
        <v>53</v>
      </c>
    </row>
    <row r="32" spans="2:4" x14ac:dyDescent="0.3">
      <c r="B32" s="12" t="s">
        <v>48</v>
      </c>
      <c r="C32" s="17">
        <f>(C30-C29)*C27</f>
        <v>48.833729216152065</v>
      </c>
      <c r="D32" s="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OCP</vt:lpstr>
      <vt:lpstr>interest rate parity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STEPANCHENKO, D. (Dmitrii)</cp:lastModifiedBy>
  <dcterms:created xsi:type="dcterms:W3CDTF">2015-06-05T18:17:20Z</dcterms:created>
  <dcterms:modified xsi:type="dcterms:W3CDTF">2023-03-05T09:37:28Z</dcterms:modified>
</cp:coreProperties>
</file>